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4C2" lockStructure="1"/>
  <bookViews>
    <workbookView xWindow="240" yWindow="110" windowWidth="18200" windowHeight="7940" firstSheet="1"/>
  </bookViews>
  <sheets>
    <sheet name="Introduction" sheetId="1" r:id="rId1"/>
    <sheet name="Wakeup_Shutdown_Seq" sheetId="9" r:id="rId2"/>
    <sheet name="Sense On Reset" sheetId="10" r:id="rId3"/>
    <sheet name="Schematics Checklist" sheetId="2" r:id="rId4"/>
    <sheet name="Layout Checklist" sheetId="3" r:id="rId5"/>
    <sheet name="Sheet6" sheetId="6" state="hidden" r:id="rId6"/>
  </sheets>
  <definedNames>
    <definedName name="ValidD">Sheet6!$A$3:$A$4</definedName>
  </definedNames>
  <calcPr calcId="145621"/>
</workbook>
</file>

<file path=xl/calcChain.xml><?xml version="1.0" encoding="utf-8"?>
<calcChain xmlns="http://schemas.openxmlformats.org/spreadsheetml/2006/main">
  <c r="K16" i="10" l="1"/>
  <c r="K15" i="10"/>
  <c r="K14" i="10"/>
  <c r="F47" i="2"/>
  <c r="K17" i="10" l="1"/>
  <c r="K18" i="10" s="1"/>
  <c r="F44" i="2"/>
  <c r="F43" i="2"/>
  <c r="F42" i="2"/>
  <c r="F40" i="2"/>
  <c r="F39" i="2"/>
  <c r="F38" i="2"/>
  <c r="F37" i="2"/>
  <c r="F31" i="2"/>
  <c r="F35" i="2"/>
  <c r="F34" i="2"/>
  <c r="F33" i="2"/>
  <c r="F32" i="2"/>
  <c r="F30" i="2"/>
  <c r="F28" i="2"/>
  <c r="F27" i="2"/>
  <c r="F26" i="2"/>
  <c r="F25" i="2"/>
  <c r="F23" i="2"/>
  <c r="F22" i="2"/>
  <c r="F21" i="2"/>
  <c r="F20" i="2"/>
  <c r="F19" i="2"/>
  <c r="F17" i="2"/>
  <c r="F16" i="2"/>
  <c r="F15" i="2"/>
  <c r="F14" i="2"/>
  <c r="F13" i="2"/>
  <c r="F12" i="2"/>
  <c r="F11" i="2"/>
  <c r="F10" i="2"/>
  <c r="F8" i="2"/>
  <c r="F7" i="2"/>
  <c r="F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6" i="2"/>
  <c r="F4" i="2"/>
  <c r="F3" i="2"/>
  <c r="F77" i="2" l="1"/>
  <c r="F78" i="2" s="1"/>
  <c r="D12" i="3"/>
  <c r="D15" i="3"/>
  <c r="D14" i="3"/>
  <c r="D5" i="3"/>
  <c r="D31" i="3"/>
  <c r="B77" i="2" l="1"/>
  <c r="D16" i="3"/>
  <c r="D13" i="3"/>
  <c r="D10" i="3" l="1"/>
  <c r="D9" i="3"/>
  <c r="D8" i="3"/>
  <c r="D7" i="3"/>
  <c r="D35" i="3"/>
  <c r="D34" i="3"/>
  <c r="D33" i="3"/>
  <c r="D32" i="3"/>
  <c r="D30" i="3"/>
  <c r="D28" i="3"/>
  <c r="D27" i="3"/>
  <c r="D26" i="3"/>
  <c r="D25" i="3"/>
  <c r="D24" i="3"/>
  <c r="D22" i="3"/>
  <c r="D21" i="3"/>
  <c r="D20" i="3"/>
  <c r="D19" i="3"/>
  <c r="D18" i="3"/>
  <c r="D4" i="3"/>
  <c r="D3" i="3"/>
  <c r="D37" i="3" l="1"/>
  <c r="B37" i="3" s="1"/>
  <c r="D38" i="3" s="1"/>
  <c r="B19" i="1" s="1"/>
</calcChain>
</file>

<file path=xl/sharedStrings.xml><?xml version="1.0" encoding="utf-8"?>
<sst xmlns="http://schemas.openxmlformats.org/spreadsheetml/2006/main" count="421" uniqueCount="143">
  <si>
    <t>Purpose:</t>
  </si>
  <si>
    <t>Additional Resources:</t>
  </si>
  <si>
    <t>Verify that…</t>
  </si>
  <si>
    <t>Power</t>
  </si>
  <si>
    <t>RF/Antenna</t>
  </si>
  <si>
    <t>Clocks</t>
  </si>
  <si>
    <t>Debug</t>
  </si>
  <si>
    <t xml:space="preserve">Check </t>
  </si>
  <si>
    <t>√</t>
  </si>
  <si>
    <t>×</t>
  </si>
  <si>
    <t>PCB</t>
  </si>
  <si>
    <t>Module</t>
  </si>
  <si>
    <t>Antenna</t>
  </si>
  <si>
    <t>Antenna should be located on far side of board, pointing away from any ground plane</t>
  </si>
  <si>
    <t>There are no traces or ground planes underneath the antenna</t>
  </si>
  <si>
    <t xml:space="preserve">Antenna </t>
  </si>
  <si>
    <t>RF Trace</t>
  </si>
  <si>
    <t>RF trace has via stiching in ground plane on both sides of trace</t>
  </si>
  <si>
    <t>VBAT traces should be as wide as possible to reduce inductance and trace resistance</t>
  </si>
  <si>
    <t>Check</t>
  </si>
  <si>
    <t>Grounded</t>
  </si>
  <si>
    <t>Module PIN Number</t>
  </si>
  <si>
    <t>46,47</t>
  </si>
  <si>
    <t>TI Reserved</t>
  </si>
  <si>
    <t>G1-G36</t>
  </si>
  <si>
    <t>SDIO</t>
  </si>
  <si>
    <t>WL Enable</t>
  </si>
  <si>
    <t>BT Enable</t>
  </si>
  <si>
    <t>WL18xxMOD Checklist</t>
  </si>
  <si>
    <t>WL18xx Sense on Power Pins</t>
  </si>
  <si>
    <t>Debug:</t>
  </si>
  <si>
    <t>BT UART</t>
  </si>
  <si>
    <t>BT PCM</t>
  </si>
  <si>
    <t>WLAN RS232 RX - Place TP for debug</t>
  </si>
  <si>
    <t>WLAN RS232 TX - Place TP for debug</t>
  </si>
  <si>
    <t>WL _UART_DBG - Place TP for debug</t>
  </si>
  <si>
    <t>BT _UART_DBG - Place TP for debug</t>
  </si>
  <si>
    <t>End Product</t>
  </si>
  <si>
    <t xml:space="preserve">The purpose of this spreadsheet is to provide Hardware Integration steps checklist 
through which engineers can verify their WL18XXMOD design.  </t>
  </si>
  <si>
    <t>Wake up sequence:</t>
  </si>
  <si>
    <t>Additional information can be found at the following links:</t>
  </si>
  <si>
    <t>I/O Level Shifting Guide</t>
  </si>
  <si>
    <t>Supply</t>
  </si>
  <si>
    <t>Reserved</t>
  </si>
  <si>
    <t>Critical Connections</t>
  </si>
  <si>
    <t>BT UART Interface</t>
  </si>
  <si>
    <t>BT PCM Interface</t>
  </si>
  <si>
    <t>Debug Interface</t>
  </si>
  <si>
    <t>Optional Wifi/Zigbee COEX Interface</t>
  </si>
  <si>
    <t>Pass:</t>
  </si>
  <si>
    <t>WL18XXMOD WIKI</t>
  </si>
  <si>
    <t>There are 2 supported Sense on Reset modes for proper operation of the WL18xx device:</t>
  </si>
  <si>
    <r>
      <t xml:space="preserve">• </t>
    </r>
    <r>
      <rPr>
        <b/>
        <sz val="14"/>
        <color theme="1"/>
        <rFont val="Calibri"/>
        <family val="2"/>
        <scheme val="minor"/>
      </rPr>
      <t>Operational(default)</t>
    </r>
  </si>
  <si>
    <r>
      <rPr>
        <b/>
        <sz val="16"/>
        <color theme="1"/>
        <rFont val="Calibri"/>
        <family val="2"/>
        <scheme val="minor"/>
      </rPr>
      <t>In order to avoid damage to the device please follow the Wakeup/Shutdown diagram that must be followed in all possible system configurations/scenarious</t>
    </r>
    <r>
      <rPr>
        <sz val="14"/>
        <color theme="1"/>
        <rFont val="Calibri"/>
        <family val="2"/>
        <scheme val="minor"/>
      </rPr>
      <t>.</t>
    </r>
  </si>
  <si>
    <t>Operational(default):</t>
  </si>
  <si>
    <t>• Debug: WLAN RS232 and Jtag interfaces are muxed to the device I/Os by default</t>
  </si>
  <si>
    <t>WL18XXMOD Sense on reset is using the following three lines
 (the IO's should be pulled with 10K resistor prior device wakeup)</t>
  </si>
  <si>
    <t>WL_SDIO_CLK_1V8</t>
  </si>
  <si>
    <t>WLAN_IRQ - Connect a 10KΩ pull up to 1.8v for debug only (RS232 interface)</t>
  </si>
  <si>
    <t>WL_SDIO_D0_1V8     -  Must have 10K pull up by interface requirement</t>
  </si>
  <si>
    <t>WL_SDIO_D1_1V8     -  Must have 10K pull up by interface requirement</t>
  </si>
  <si>
    <t>WL_SDIO_D2_1V8     -  Must have 10K pull up by interface requirement</t>
  </si>
  <si>
    <t>WL_SDIO_D3_1V8     -  Must have 10K pull up by interface requirement</t>
  </si>
  <si>
    <t>I/O (1.8V)</t>
  </si>
  <si>
    <t xml:space="preserve">32.768KHz digital square wave clock (0-1.8V) </t>
  </si>
  <si>
    <t>VBAT is main power supply to module,   recommended 3.3V-3.6V - 1A Max current</t>
  </si>
  <si>
    <t>VIO is the module I/O voltage , recommended 1.8V - 200mA Max current</t>
  </si>
  <si>
    <t>RF_ANT1 ;   Main Antenna 2.4/5 Ghz WL/BT</t>
  </si>
  <si>
    <t>Enable=1.8V WLAN IP ;  Connect a 10KΩ pull down on the line if LS/internal HOST pull up exist to keep wake/shutdown sequence</t>
  </si>
  <si>
    <t>Enable=1.8V BT IP ;  Connect a 10KΩ pull down on the line if LS/internal HOST pull up exist to keep wake/shutdown sequence</t>
  </si>
  <si>
    <t>BT_HCI_RTS - Connect to the Host CTS</t>
  </si>
  <si>
    <t>BT_HCI_CTS - Connect to the Host RTS</t>
  </si>
  <si>
    <t>BT_HCI_Tx   - Connect to the Host RX</t>
  </si>
  <si>
    <t>BT_HCI_Rx   - Connect to the Host TX</t>
  </si>
  <si>
    <t>BT_AUD_IN -  Connect to the Host AUD_OUT</t>
  </si>
  <si>
    <t>BT_AUD_OUT - Connect a 10KΩ pull down on the line if LS on the PCM interface  is used, Connect to the Host AUD_IN</t>
  </si>
  <si>
    <t>BT_AUD_CLK     - direction depends on Master/Slave configuration</t>
  </si>
  <si>
    <t>BT_AUD_FSYNC - direction depends on Master/Slave configuration</t>
  </si>
  <si>
    <t>O</t>
  </si>
  <si>
    <t>I</t>
  </si>
  <si>
    <t>Grounded if external TCXO is not used on WL1837MOD/WL1807MOD</t>
  </si>
  <si>
    <t>RESERVED - Only in WL1837MOD/WL1807MOD can be used as optional 26MHz TCXO input otherwise connect to Ground; 
By default on module internal TCXO is used and pin 64 connected to ground</t>
  </si>
  <si>
    <t>RESERVED3 - Only in WL1837MOD/WL1807MOD can be used as optional control for external LDO to supply the external TCXO otherwise connect to Ground; 
By default on module internal TCXO is used and pin 62 should be left open</t>
  </si>
  <si>
    <t>RESERVED1 - N.C</t>
  </si>
  <si>
    <t>GPIO11 - Place TP</t>
  </si>
  <si>
    <t xml:space="preserve">RESERVED2 - Place TP </t>
  </si>
  <si>
    <t>GPIO4 - N.C</t>
  </si>
  <si>
    <t xml:space="preserve">Board is composed of standard industry FR4 material </t>
  </si>
  <si>
    <t>Common industry TH vias used</t>
  </si>
  <si>
    <t>The Reference design is 4-layers 1.6 mm thickness board</t>
  </si>
  <si>
    <t>VBAT trace should be at least 40 mil wide</t>
  </si>
  <si>
    <t>VIO trace should be at least 18 mils wide</t>
  </si>
  <si>
    <t>Supply preffered to be shielded with ground on adjacent layers and besides the  traces</t>
  </si>
  <si>
    <t>SDIO interface</t>
  </si>
  <si>
    <t xml:space="preserve"> Type</t>
  </si>
  <si>
    <t>Have a complete ground pour in layer 2 for RF 50R impedance and thermal dissipation</t>
  </si>
  <si>
    <t>RF trace ground layer is directly beneath trace layer and is solid ground all the way following the RD trace</t>
  </si>
  <si>
    <t>Antenna Vendor layout requirements must be fully followed</t>
  </si>
  <si>
    <t>Pi  matching network should be placed near the antenna</t>
  </si>
  <si>
    <t>RF trace is kept as short as possible</t>
  </si>
  <si>
    <r>
      <t>Traces to the antenna must be controlled impedance of 50</t>
    </r>
    <r>
      <rPr>
        <sz val="11"/>
        <color theme="1"/>
        <rFont val="Calibri"/>
        <family val="2"/>
      </rPr>
      <t>Ω, Microstrip, CPW with ground</t>
    </r>
  </si>
  <si>
    <t>Leave the second module RF port open ( pin number 18 = N.C)</t>
  </si>
  <si>
    <t xml:space="preserve">In the WL1837MOD INI make sure that only 1 antenna selected for 2.4GHz by setting parameter NumberOfAssembledAnt2_4 = 1; </t>
  </si>
  <si>
    <t>Customers working with WL1837MOD/WL1807MOD modules that require only single antenna solution ( 2.4Ghz WLAN SISO/ BT/ 5GHz single antenna) 
while reusing the original certification, can do that by making sure that no RF comes out of the second antenna port ( 2.4 MIMO only / 5Ghz diversity ) by simply following the requirements:</t>
  </si>
  <si>
    <t>WL1837MOD/WL1807MOD Single Antenna Solution</t>
  </si>
  <si>
    <t>I/O</t>
  </si>
  <si>
    <t>POW</t>
  </si>
  <si>
    <t>ANA</t>
  </si>
  <si>
    <t>Switching between the RF antenna and the debug RF connector should be done in RNR configuration to avoid stubs</t>
  </si>
  <si>
    <t>Direction</t>
  </si>
  <si>
    <r>
      <rPr>
        <b/>
        <sz val="14"/>
        <color theme="1"/>
        <rFont val="Calibri"/>
        <family val="2"/>
        <scheme val="minor"/>
      </rPr>
      <t xml:space="preserve">                   </t>
    </r>
    <r>
      <rPr>
        <b/>
        <u/>
        <sz val="14"/>
        <color theme="1"/>
        <rFont val="Calibri"/>
        <family val="2"/>
        <scheme val="minor"/>
      </rPr>
      <t>Reviewed and signed by:</t>
    </r>
    <r>
      <rPr>
        <b/>
        <sz val="14"/>
        <color theme="1"/>
        <rFont val="Calibri"/>
        <family val="2"/>
        <scheme val="minor"/>
      </rPr>
      <t xml:space="preserve">          Name:
                                                                        Company:</t>
    </r>
  </si>
  <si>
    <t>Pass/Fail - All tabs should be filled out</t>
  </si>
  <si>
    <t xml:space="preserve">
        WL18xxMOD  
        WiLink™ 8, 2x2 MIMO Wi-Fi, Bluetooth &amp; Bluetooth low energy module</t>
  </si>
  <si>
    <t>Please Fill Here</t>
  </si>
  <si>
    <t>Route SDIO signal traces (CLK, CMD, D0, D1, D2, and D3) in parallel to each other and as short as possible (less than 12 cm)</t>
  </si>
  <si>
    <t>The SDIO interface lines aer matched in length, 6 – 7 mil width trace with separation between the lines of 2x width. Avoid adding many vias on the routing</t>
  </si>
  <si>
    <t>enough space between traces (greater than 1.5 times the trace width or ground) to ensure signal quality, especially for the SDIO_CLK trace</t>
  </si>
  <si>
    <t>these traces kept away from the other digital or analog signal traces. TI recommends adding ground shielding around these buses</t>
  </si>
  <si>
    <t xml:space="preserve">Digital clock signals (SDIO clock, PCM clock, and so on) are a source of noise. Keep the traces of these signals as short as possible. Whenever possible, maintain a clearance around these signals
</t>
  </si>
  <si>
    <t>Do not run signal traces underneath the module on the layer where the module is mounted</t>
  </si>
  <si>
    <t>Ensure a solid ground plane and ground vias under the module ground pads  for proper thermal dissipation</t>
  </si>
  <si>
    <t>Signal traces should be routed a third/fourth layer under the solid ground layer and the module mounting layer</t>
  </si>
  <si>
    <t>Increase ground pour in the first layer as much as  possible</t>
  </si>
  <si>
    <t>MIMO antenna spacing - The distance between ANT1 and ANT2 must be greater than half the wavelength (62.5 mm at 2.4 GHz)</t>
  </si>
  <si>
    <t>RF trace bends are gradual, no sharp corners. Can be curved or mitered</t>
  </si>
  <si>
    <t>GND</t>
  </si>
  <si>
    <t>GROUND</t>
  </si>
  <si>
    <t>GPIO10 - Rx Active leave N.C If not used by Zigbee COEX</t>
  </si>
  <si>
    <t>GPIO12 - Tx Active leave N.C If not used by Zigbee COEX</t>
  </si>
  <si>
    <t>GPIO9 - PA Shutdown/Request  leave N.C If not used by Zigbee COEX</t>
  </si>
  <si>
    <t>Slow Clock/RF Antenna</t>
  </si>
  <si>
    <t xml:space="preserve">WL18XXMOD Product Page </t>
  </si>
  <si>
    <t>WL1837MODCOM8I User Guide</t>
  </si>
  <si>
    <t xml:space="preserve">WL_SDIO_CMD_1V8 -  Must have 10K pull up by interface requirement </t>
  </si>
  <si>
    <r>
      <t xml:space="preserve">SDIO Interface - </t>
    </r>
    <r>
      <rPr>
        <b/>
        <sz val="11"/>
        <color rgb="FFC00000"/>
        <rFont val="Calibri"/>
        <family val="2"/>
        <scheme val="minor"/>
      </rPr>
      <t>Host must provide PU using a 10-K resistor for all non-CLK SDIO signals.</t>
    </r>
  </si>
  <si>
    <t>Check Operational Mode</t>
  </si>
  <si>
    <t>IRQ_WL = '0'</t>
  </si>
  <si>
    <t>BT_UART_DBG = '1'</t>
  </si>
  <si>
    <t>BT_AUD_OUT = '0'</t>
  </si>
  <si>
    <t>IRQ_WL = '0',BT_UART_DBG = '1', BT_AUD_OUT = '0'</t>
  </si>
  <si>
    <t>IRQ_WL = '1', BT_UART_DBG = '1', BT_AUD_OUT = '0'</t>
  </si>
  <si>
    <t>WL1835MODCOM8B User Guide</t>
  </si>
  <si>
    <t>RF_ANT2 ;  Secondary Antenna 2.4 WL only MRC/MIMO;  5 GHz diversity option (leave N.C. if not used)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</si>
</sst>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11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1"/>
      <name val="Onyx"/>
      <family val="5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1"/>
      <color theme="0" tint="-0.49998474074526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575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249977111117893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theme="0" tint="-0.249977111117893"/>
      </right>
      <top style="hair">
        <color auto="1"/>
      </top>
      <bottom style="hair">
        <color auto="1"/>
      </bottom>
      <diagonal/>
    </border>
    <border>
      <left style="dashed">
        <color theme="0" tint="-0.14999847407452621"/>
      </left>
      <right/>
      <top/>
      <bottom/>
      <diagonal/>
    </border>
    <border>
      <left style="dashed">
        <color theme="0" tint="-0.499984740745262"/>
      </left>
      <right/>
      <top/>
      <bottom/>
      <diagonal/>
    </border>
    <border>
      <left style="thin">
        <color indexed="64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dashed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04">
    <xf numFmtId="0" fontId="0" fillId="0" borderId="0" xfId="0"/>
    <xf numFmtId="0" fontId="1" fillId="0" borderId="0" xfId="0" applyFont="1"/>
    <xf numFmtId="0" fontId="0" fillId="0" borderId="0" xfId="0" applyBorder="1"/>
    <xf numFmtId="0" fontId="9" fillId="4" borderId="2" xfId="0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top"/>
    </xf>
    <xf numFmtId="0" fontId="0" fillId="3" borderId="1" xfId="0" applyFill="1" applyBorder="1"/>
    <xf numFmtId="0" fontId="0" fillId="0" borderId="0" xfId="0" applyAlignment="1">
      <alignment horizontal="center"/>
    </xf>
    <xf numFmtId="0" fontId="0" fillId="0" borderId="0" xfId="0"/>
    <xf numFmtId="0" fontId="0" fillId="3" borderId="1" xfId="0" applyFont="1" applyFill="1" applyBorder="1" applyAlignment="1">
      <alignment vertical="top"/>
    </xf>
    <xf numFmtId="0" fontId="0" fillId="0" borderId="0" xfId="0" applyAlignment="1">
      <alignment vertical="center"/>
    </xf>
    <xf numFmtId="0" fontId="0" fillId="3" borderId="9" xfId="0" applyFill="1" applyBorder="1" applyAlignment="1">
      <alignment horizontal="left"/>
    </xf>
    <xf numFmtId="0" fontId="0" fillId="3" borderId="9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5" fillId="0" borderId="2" xfId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5" fillId="0" borderId="0" xfId="1" applyBorder="1" applyAlignment="1">
      <alignment horizontal="center" vertical="center"/>
    </xf>
    <xf numFmtId="0" fontId="5" fillId="0" borderId="0" xfId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6" borderId="3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vertical="top"/>
    </xf>
    <xf numFmtId="0" fontId="0" fillId="0" borderId="19" xfId="0" applyBorder="1"/>
    <xf numFmtId="0" fontId="0" fillId="0" borderId="0" xfId="0" applyBorder="1" applyAlignment="1">
      <alignment horizontal="center"/>
    </xf>
    <xf numFmtId="0" fontId="7" fillId="6" borderId="22" xfId="0" applyFont="1" applyFill="1" applyBorder="1" applyAlignment="1">
      <alignment horizontal="center" vertical="center" wrapText="1"/>
    </xf>
    <xf numFmtId="0" fontId="0" fillId="0" borderId="23" xfId="0" applyBorder="1"/>
    <xf numFmtId="0" fontId="1" fillId="0" borderId="27" xfId="0" applyFont="1" applyBorder="1"/>
    <xf numFmtId="0" fontId="0" fillId="3" borderId="28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0" fillId="3" borderId="1" xfId="0" applyFont="1" applyFill="1" applyBorder="1" applyAlignment="1">
      <alignment vertical="top" wrapText="1"/>
    </xf>
    <xf numFmtId="0" fontId="0" fillId="0" borderId="0" xfId="0" applyAlignment="1"/>
    <xf numFmtId="0" fontId="0" fillId="3" borderId="1" xfId="0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19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8" xfId="0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  <protection locked="0"/>
    </xf>
    <xf numFmtId="0" fontId="14" fillId="0" borderId="2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0" fontId="16" fillId="0" borderId="2" xfId="0" applyFont="1" applyBorder="1" applyAlignment="1" applyProtection="1">
      <alignment vertical="center"/>
      <protection locked="0"/>
    </xf>
    <xf numFmtId="0" fontId="16" fillId="0" borderId="3" xfId="0" applyFont="1" applyBorder="1" applyAlignment="1" applyProtection="1">
      <alignment vertical="center"/>
      <protection locked="0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center" vertical="top"/>
    </xf>
    <xf numFmtId="0" fontId="0" fillId="3" borderId="1" xfId="0" applyFill="1" applyBorder="1" applyAlignment="1">
      <alignment vertical="top"/>
    </xf>
    <xf numFmtId="0" fontId="0" fillId="0" borderId="0" xfId="0" applyAlignment="1">
      <alignment horizontal="center" vertical="center"/>
    </xf>
    <xf numFmtId="0" fontId="0" fillId="3" borderId="1" xfId="0" applyFont="1" applyFill="1" applyBorder="1" applyAlignment="1">
      <alignment vertical="center"/>
    </xf>
    <xf numFmtId="0" fontId="0" fillId="3" borderId="19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9" xfId="0" applyFill="1" applyBorder="1" applyAlignment="1">
      <alignment horizontal="left" vertical="center"/>
    </xf>
    <xf numFmtId="0" fontId="5" fillId="0" borderId="3" xfId="1" applyBorder="1" applyAlignment="1">
      <alignment horizontal="center"/>
    </xf>
    <xf numFmtId="0" fontId="0" fillId="0" borderId="31" xfId="0" applyBorder="1"/>
    <xf numFmtId="0" fontId="0" fillId="3" borderId="10" xfId="0" applyFill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0" fillId="3" borderId="32" xfId="0" applyFill="1" applyBorder="1" applyAlignment="1">
      <alignment horizontal="center"/>
    </xf>
    <xf numFmtId="0" fontId="15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 vertical="top" wrapText="1"/>
    </xf>
    <xf numFmtId="0" fontId="6" fillId="6" borderId="4" xfId="0" applyFont="1" applyFill="1" applyBorder="1" applyAlignment="1">
      <alignment horizontal="center" vertical="top" wrapText="1"/>
    </xf>
    <xf numFmtId="0" fontId="16" fillId="0" borderId="3" xfId="0" applyFont="1" applyBorder="1" applyAlignment="1" applyProtection="1">
      <alignment horizontal="left" vertical="center"/>
      <protection locked="0"/>
    </xf>
    <xf numFmtId="0" fontId="16" fillId="0" borderId="4" xfId="0" applyFont="1" applyBorder="1" applyAlignment="1" applyProtection="1">
      <alignment horizontal="left" vertical="center"/>
      <protection locked="0"/>
    </xf>
    <xf numFmtId="0" fontId="7" fillId="6" borderId="3" xfId="0" applyFont="1" applyFill="1" applyBorder="1" applyAlignment="1">
      <alignment horizontal="center" vertical="top" wrapText="1"/>
    </xf>
    <xf numFmtId="0" fontId="7" fillId="6" borderId="4" xfId="0" applyFont="1" applyFill="1" applyBorder="1" applyAlignment="1">
      <alignment horizontal="center" vertical="top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30" xfId="0" applyFont="1" applyFill="1" applyBorder="1" applyAlignment="1">
      <alignment horizontal="center" vertical="center"/>
    </xf>
    <xf numFmtId="0" fontId="11" fillId="7" borderId="0" xfId="0" applyFont="1" applyFill="1" applyAlignment="1">
      <alignment horizontal="left" vertical="top" wrapText="1"/>
    </xf>
    <xf numFmtId="0" fontId="11" fillId="7" borderId="0" xfId="0" applyFont="1" applyFill="1" applyAlignment="1">
      <alignment horizontal="left" vertical="top"/>
    </xf>
    <xf numFmtId="0" fontId="11" fillId="7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6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7" fillId="6" borderId="1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29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19">
    <dxf>
      <fill>
        <patternFill>
          <bgColor rgb="FFFF7979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6565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7979"/>
      <color rgb="FFFF6565"/>
      <color rgb="FFFF575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4591050</xdr:colOff>
      <xdr:row>1</xdr:row>
      <xdr:rowOff>104775</xdr:rowOff>
    </xdr:from>
    <xdr:to>
      <xdr:col>1</xdr:col>
      <xdr:colOff>6591300</xdr:colOff>
      <xdr:row>5</xdr:row>
      <xdr:rowOff>66675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3400" y="695325"/>
          <a:ext cx="2000250" cy="1343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13568</xdr:colOff>
      <xdr:row>4</xdr:row>
      <xdr:rowOff>123825</xdr:rowOff>
    </xdr:from>
    <xdr:to>
      <xdr:col>7</xdr:col>
      <xdr:colOff>5351314</xdr:colOff>
      <xdr:row>16</xdr:row>
      <xdr:rowOff>1924610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7193" y="885825"/>
          <a:ext cx="8995346" cy="40867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ti.com/lsds/ti/wireless_connectivity/wilink/products.pag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ti.com/lit/an/swra448a/swra448a.pdf" TargetMode="External"/><Relationship Id="rId1" Type="http://schemas.openxmlformats.org/officeDocument/2006/relationships/hyperlink" Target="http://processors.wiki.ti.com/index.php/WL18xx?DCMP=wilink8&amp;HQS=wilink8wiki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ti.com/lit/ug/swru359e/swru359e.pdf" TargetMode="External"/><Relationship Id="rId4" Type="http://schemas.openxmlformats.org/officeDocument/2006/relationships/hyperlink" Target="http://www.ti.com/lit/ug/swru382a/swru382a.pdf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49"/>
  <sheetViews>
    <sheetView tabSelected="1" zoomScaleNormal="100" workbookViewId="0">
      <selection activeCell="B13" sqref="B13"/>
    </sheetView>
  </sheetViews>
  <sheetFormatPr defaultRowHeight="14.5" x14ac:dyDescent="0.35"/>
  <cols>
    <col min="1" max="1" width="53.453125" style="10" customWidth="1"/>
    <col min="2" max="2" width="112.81640625" customWidth="1"/>
    <col min="3" max="3" width="15.26953125" style="8" bestFit="1" customWidth="1"/>
    <col min="4" max="120" width="10.7265625" customWidth="1"/>
  </cols>
  <sheetData>
    <row r="1" spans="1:4" ht="46.5" x14ac:dyDescent="0.7">
      <c r="A1" s="67" t="s">
        <v>28</v>
      </c>
      <c r="B1" s="68"/>
      <c r="C1" s="15"/>
    </row>
    <row r="2" spans="1:4" ht="37.5" customHeight="1" x14ac:dyDescent="0.35">
      <c r="A2" s="65" t="s">
        <v>112</v>
      </c>
      <c r="B2" s="66"/>
      <c r="C2"/>
    </row>
    <row r="3" spans="1:4" ht="18.75" customHeight="1" x14ac:dyDescent="0.35">
      <c r="A3" s="66"/>
      <c r="B3" s="66"/>
      <c r="C3"/>
    </row>
    <row r="4" spans="1:4" ht="37.5" customHeight="1" x14ac:dyDescent="0.35">
      <c r="A4" s="66"/>
      <c r="B4" s="66"/>
      <c r="C4" s="16"/>
    </row>
    <row r="5" spans="1:4" x14ac:dyDescent="0.35">
      <c r="A5" s="66"/>
      <c r="B5" s="66"/>
      <c r="C5" s="17"/>
    </row>
    <row r="6" spans="1:4" x14ac:dyDescent="0.35">
      <c r="A6" s="66"/>
      <c r="B6" s="66"/>
      <c r="C6" s="17"/>
    </row>
    <row r="7" spans="1:4" x14ac:dyDescent="0.35">
      <c r="A7" s="77" t="s">
        <v>0</v>
      </c>
      <c r="B7" s="69" t="s">
        <v>38</v>
      </c>
      <c r="C7" s="2"/>
    </row>
    <row r="8" spans="1:4" ht="21" customHeight="1" x14ac:dyDescent="0.35">
      <c r="A8" s="78"/>
      <c r="B8" s="70"/>
      <c r="C8" s="16"/>
    </row>
    <row r="9" spans="1:4" ht="18.5" x14ac:dyDescent="0.35">
      <c r="A9" s="77" t="s">
        <v>1</v>
      </c>
      <c r="B9" s="24" t="s">
        <v>40</v>
      </c>
      <c r="C9" s="18"/>
      <c r="D9" s="1"/>
    </row>
    <row r="10" spans="1:4" ht="15" customHeight="1" x14ac:dyDescent="0.35">
      <c r="A10" s="79"/>
      <c r="B10" s="14" t="s">
        <v>50</v>
      </c>
      <c r="C10" s="18"/>
    </row>
    <row r="11" spans="1:4" s="8" customFormat="1" ht="18.75" customHeight="1" x14ac:dyDescent="0.35">
      <c r="A11" s="79"/>
      <c r="B11" s="56" t="s">
        <v>41</v>
      </c>
      <c r="C11" s="2"/>
      <c r="D11"/>
    </row>
    <row r="12" spans="1:4" s="8" customFormat="1" ht="18.75" customHeight="1" x14ac:dyDescent="0.35">
      <c r="A12" s="79"/>
      <c r="B12" s="56" t="s">
        <v>132</v>
      </c>
      <c r="C12" s="2"/>
    </row>
    <row r="13" spans="1:4" s="8" customFormat="1" ht="18.75" customHeight="1" x14ac:dyDescent="0.35">
      <c r="A13" s="79"/>
      <c r="B13" s="56" t="s">
        <v>141</v>
      </c>
      <c r="C13" s="2"/>
    </row>
    <row r="14" spans="1:4" s="8" customFormat="1" ht="18.75" customHeight="1" x14ac:dyDescent="0.35">
      <c r="A14" s="78"/>
      <c r="B14" s="14" t="s">
        <v>131</v>
      </c>
      <c r="C14" s="2"/>
    </row>
    <row r="15" spans="1:4" s="8" customFormat="1" ht="15" customHeight="1" x14ac:dyDescent="0.35">
      <c r="A15" s="75" t="s">
        <v>37</v>
      </c>
      <c r="B15" s="71" t="s">
        <v>113</v>
      </c>
      <c r="C15" s="2"/>
      <c r="D15"/>
    </row>
    <row r="16" spans="1:4" ht="21.75" customHeight="1" x14ac:dyDescent="0.35">
      <c r="A16" s="76"/>
      <c r="B16" s="72"/>
      <c r="C16" s="2"/>
    </row>
    <row r="17" spans="1:3" ht="18.75" customHeight="1" x14ac:dyDescent="0.35">
      <c r="A17" s="73" t="s">
        <v>110</v>
      </c>
      <c r="B17" s="46" t="s">
        <v>113</v>
      </c>
      <c r="C17" s="2"/>
    </row>
    <row r="18" spans="1:3" s="7" customFormat="1" ht="23.25" customHeight="1" x14ac:dyDescent="0.35">
      <c r="A18" s="74"/>
      <c r="B18" s="47" t="s">
        <v>113</v>
      </c>
      <c r="C18" s="27"/>
    </row>
    <row r="19" spans="1:3" ht="18.75" customHeight="1" x14ac:dyDescent="0.6">
      <c r="A19" s="28" t="s">
        <v>111</v>
      </c>
      <c r="B19" s="44" t="str">
        <f>IF('Layout Checklist'!D38=1+'Schematics Checklist'!F78=1+'Sense On Reset'!K18=1,Sheet6!A3,Sheet6!A4)</f>
        <v>×</v>
      </c>
      <c r="C19" s="2"/>
    </row>
    <row r="20" spans="1:3" ht="18.75" customHeight="1" x14ac:dyDescent="0.35">
      <c r="A20" s="45"/>
      <c r="B20" s="45"/>
      <c r="C20" s="2"/>
    </row>
    <row r="21" spans="1:3" ht="15" customHeight="1" x14ac:dyDescent="0.35">
      <c r="A21" s="45"/>
      <c r="B21" s="45"/>
      <c r="C21" s="2"/>
    </row>
    <row r="22" spans="1:3" ht="15" customHeight="1" x14ac:dyDescent="0.35">
      <c r="A22" s="45"/>
      <c r="B22" s="45"/>
      <c r="C22" s="2"/>
    </row>
    <row r="23" spans="1:3" ht="15" customHeight="1" x14ac:dyDescent="0.35">
      <c r="A23" s="45"/>
      <c r="B23" s="45"/>
      <c r="C23" s="2"/>
    </row>
    <row r="24" spans="1:3" ht="15" customHeight="1" x14ac:dyDescent="0.35">
      <c r="C24" s="2"/>
    </row>
    <row r="25" spans="1:3" ht="26.25" customHeight="1" x14ac:dyDescent="0.35">
      <c r="C25" s="2"/>
    </row>
    <row r="26" spans="1:3" ht="29.25" customHeight="1" x14ac:dyDescent="0.35">
      <c r="C26" s="2"/>
    </row>
    <row r="27" spans="1:3" ht="15" customHeight="1" x14ac:dyDescent="0.35">
      <c r="C27" s="2"/>
    </row>
    <row r="28" spans="1:3" ht="15" customHeight="1" x14ac:dyDescent="0.35">
      <c r="C28" s="2"/>
    </row>
    <row r="29" spans="1:3" ht="15" customHeight="1" x14ac:dyDescent="0.35">
      <c r="C29" s="2"/>
    </row>
    <row r="30" spans="1:3" ht="18.5" x14ac:dyDescent="0.35">
      <c r="C30" s="16"/>
    </row>
    <row r="31" spans="1:3" ht="18.5" x14ac:dyDescent="0.35">
      <c r="C31" s="16"/>
    </row>
    <row r="32" spans="1:3" ht="18.5" x14ac:dyDescent="0.35">
      <c r="C32" s="16"/>
    </row>
    <row r="33" spans="3:3" ht="18.75" customHeight="1" x14ac:dyDescent="0.35">
      <c r="C33" s="19"/>
    </row>
    <row r="34" spans="3:3" ht="18.5" x14ac:dyDescent="0.35">
      <c r="C34" s="20"/>
    </row>
    <row r="35" spans="3:3" ht="18.75" customHeight="1" x14ac:dyDescent="0.35">
      <c r="C35" s="20"/>
    </row>
    <row r="36" spans="3:3" ht="15" customHeight="1" x14ac:dyDescent="0.35">
      <c r="C36" s="21"/>
    </row>
    <row r="37" spans="3:3" ht="15" customHeight="1" x14ac:dyDescent="0.35">
      <c r="C37" s="21"/>
    </row>
    <row r="38" spans="3:3" ht="15" customHeight="1" x14ac:dyDescent="0.35">
      <c r="C38" s="22"/>
    </row>
    <row r="39" spans="3:3" ht="15" customHeight="1" x14ac:dyDescent="0.35">
      <c r="C39" s="22"/>
    </row>
    <row r="40" spans="3:3" ht="15" customHeight="1" x14ac:dyDescent="0.35">
      <c r="C40" s="23"/>
    </row>
    <row r="41" spans="3:3" ht="15" customHeight="1" x14ac:dyDescent="0.35">
      <c r="C41" s="23"/>
    </row>
    <row r="42" spans="3:3" ht="15" customHeight="1" x14ac:dyDescent="0.35">
      <c r="C42" s="2"/>
    </row>
    <row r="43" spans="3:3" ht="15" customHeight="1" x14ac:dyDescent="0.35">
      <c r="C43" s="2"/>
    </row>
    <row r="44" spans="3:3" ht="15" customHeight="1" x14ac:dyDescent="0.35">
      <c r="C44" s="2"/>
    </row>
    <row r="45" spans="3:3" ht="15" customHeight="1" x14ac:dyDescent="0.35">
      <c r="C45" s="2"/>
    </row>
    <row r="46" spans="3:3" ht="15" customHeight="1" x14ac:dyDescent="0.35"/>
    <row r="47" spans="3:3" ht="15" customHeight="1" x14ac:dyDescent="0.35"/>
    <row r="48" spans="3:3" ht="15" customHeight="1" x14ac:dyDescent="0.35"/>
    <row r="49" ht="15" customHeight="1" x14ac:dyDescent="0.35"/>
  </sheetData>
  <mergeCells count="8">
    <mergeCell ref="A2:B6"/>
    <mergeCell ref="A1:B1"/>
    <mergeCell ref="B7:B8"/>
    <mergeCell ref="B15:B16"/>
    <mergeCell ref="A17:A18"/>
    <mergeCell ref="A15:A16"/>
    <mergeCell ref="A7:A8"/>
    <mergeCell ref="A9:A14"/>
  </mergeCells>
  <hyperlinks>
    <hyperlink ref="B10" r:id="rId1"/>
    <hyperlink ref="B11" r:id="rId2"/>
    <hyperlink ref="B14" r:id="rId3"/>
    <hyperlink ref="B12" r:id="rId4" display="WL1837MODCOM8i User Guide"/>
    <hyperlink ref="B13" r:id="rId5"/>
  </hyperlinks>
  <pageMargins left="0.7" right="0.7" top="0.75" bottom="0.75" header="0.3" footer="0.3"/>
  <pageSetup paperSize="9" orientation="portrait" r:id="rId6"/>
  <drawing r:id="rId7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A1F9CB5A-8E13-433B-A0F2-B335684AE140}">
            <xm:f>Sheet6!$A$4</xm:f>
            <x14:dxf>
              <fill>
                <patternFill>
                  <bgColor rgb="FFFF0000"/>
                </patternFill>
              </fill>
            </x14:dxf>
          </x14:cfRule>
          <x14:cfRule type="cellIs" priority="2" operator="equal" id="{EC46A1A7-CEA8-41E8-8212-73983F42A8E0}">
            <xm:f>Sheet6!$A$4</xm:f>
            <x14:dxf>
              <fill>
                <patternFill>
                  <bgColor rgb="FFFF6565"/>
                </patternFill>
              </fill>
            </x14:dxf>
          </x14:cfRule>
          <x14:cfRule type="cellIs" priority="3" operator="equal" id="{602F2590-57AE-4024-9877-C8BD448F35AC}">
            <xm:f>Sheet6!$A$3</xm:f>
            <x14:dxf>
              <fill>
                <patternFill>
                  <bgColor rgb="FF92D050"/>
                </patternFill>
              </fill>
            </x14:dxf>
          </x14:cfRule>
          <xm:sqref>B19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7"/>
  <sheetViews>
    <sheetView zoomScaleNormal="100" workbookViewId="0">
      <selection activeCell="A19" sqref="A19:H19"/>
    </sheetView>
  </sheetViews>
  <sheetFormatPr defaultRowHeight="14.5" x14ac:dyDescent="0.35"/>
  <cols>
    <col min="1" max="1" width="35" bestFit="1" customWidth="1"/>
    <col min="8" max="8" width="81.26953125" customWidth="1"/>
  </cols>
  <sheetData>
    <row r="1" spans="1:9" x14ac:dyDescent="0.35">
      <c r="A1" s="86" t="s">
        <v>39</v>
      </c>
      <c r="B1" s="87" t="s">
        <v>53</v>
      </c>
      <c r="C1" s="88"/>
      <c r="D1" s="88"/>
      <c r="E1" s="88"/>
      <c r="F1" s="88"/>
      <c r="G1" s="88"/>
      <c r="H1" s="89"/>
    </row>
    <row r="2" spans="1:9" x14ac:dyDescent="0.35">
      <c r="A2" s="86"/>
      <c r="B2" s="90"/>
      <c r="C2" s="91"/>
      <c r="D2" s="91"/>
      <c r="E2" s="91"/>
      <c r="F2" s="91"/>
      <c r="G2" s="91"/>
      <c r="H2" s="92"/>
    </row>
    <row r="3" spans="1:9" x14ac:dyDescent="0.35">
      <c r="A3" s="86"/>
      <c r="B3" s="90"/>
      <c r="C3" s="91"/>
      <c r="D3" s="91"/>
      <c r="E3" s="91"/>
      <c r="F3" s="91"/>
      <c r="G3" s="91"/>
      <c r="H3" s="92"/>
    </row>
    <row r="4" spans="1:9" x14ac:dyDescent="0.35">
      <c r="A4" s="86"/>
      <c r="B4" s="90"/>
      <c r="C4" s="91"/>
      <c r="D4" s="91"/>
      <c r="E4" s="91"/>
      <c r="F4" s="91"/>
      <c r="G4" s="91"/>
      <c r="H4" s="92"/>
    </row>
    <row r="5" spans="1:9" x14ac:dyDescent="0.35">
      <c r="A5" s="86"/>
      <c r="B5" s="90"/>
      <c r="C5" s="91"/>
      <c r="D5" s="91"/>
      <c r="E5" s="91"/>
      <c r="F5" s="91"/>
      <c r="G5" s="91"/>
      <c r="H5" s="92"/>
    </row>
    <row r="6" spans="1:9" x14ac:dyDescent="0.35">
      <c r="A6" s="86"/>
      <c r="B6" s="90"/>
      <c r="C6" s="91"/>
      <c r="D6" s="91"/>
      <c r="E6" s="91"/>
      <c r="F6" s="91"/>
      <c r="G6" s="91"/>
      <c r="H6" s="92"/>
    </row>
    <row r="7" spans="1:9" x14ac:dyDescent="0.35">
      <c r="A7" s="86"/>
      <c r="B7" s="90"/>
      <c r="C7" s="91"/>
      <c r="D7" s="91"/>
      <c r="E7" s="91"/>
      <c r="F7" s="91"/>
      <c r="G7" s="91"/>
      <c r="H7" s="92"/>
    </row>
    <row r="8" spans="1:9" x14ac:dyDescent="0.35">
      <c r="A8" s="86"/>
      <c r="B8" s="90"/>
      <c r="C8" s="91"/>
      <c r="D8" s="91"/>
      <c r="E8" s="91"/>
      <c r="F8" s="91"/>
      <c r="G8" s="91"/>
      <c r="H8" s="92"/>
    </row>
    <row r="9" spans="1:9" x14ac:dyDescent="0.35">
      <c r="A9" s="86"/>
      <c r="B9" s="90"/>
      <c r="C9" s="91"/>
      <c r="D9" s="91"/>
      <c r="E9" s="91"/>
      <c r="F9" s="91"/>
      <c r="G9" s="91"/>
      <c r="H9" s="92"/>
    </row>
    <row r="10" spans="1:9" x14ac:dyDescent="0.35">
      <c r="A10" s="86"/>
      <c r="B10" s="90"/>
      <c r="C10" s="91"/>
      <c r="D10" s="91"/>
      <c r="E10" s="91"/>
      <c r="F10" s="91"/>
      <c r="G10" s="91"/>
      <c r="H10" s="92"/>
      <c r="I10" s="8"/>
    </row>
    <row r="11" spans="1:9" x14ac:dyDescent="0.35">
      <c r="A11" s="86"/>
      <c r="B11" s="90"/>
      <c r="C11" s="91"/>
      <c r="D11" s="91"/>
      <c r="E11" s="91"/>
      <c r="F11" s="91"/>
      <c r="G11" s="91"/>
      <c r="H11" s="92"/>
    </row>
    <row r="12" spans="1:9" x14ac:dyDescent="0.35">
      <c r="A12" s="86"/>
      <c r="B12" s="90"/>
      <c r="C12" s="91"/>
      <c r="D12" s="91"/>
      <c r="E12" s="91"/>
      <c r="F12" s="91"/>
      <c r="G12" s="91"/>
      <c r="H12" s="92"/>
    </row>
    <row r="13" spans="1:9" x14ac:dyDescent="0.35">
      <c r="A13" s="86"/>
      <c r="B13" s="90"/>
      <c r="C13" s="91"/>
      <c r="D13" s="91"/>
      <c r="E13" s="91"/>
      <c r="F13" s="91"/>
      <c r="G13" s="91"/>
      <c r="H13" s="92"/>
    </row>
    <row r="14" spans="1:9" x14ac:dyDescent="0.35">
      <c r="A14" s="86"/>
      <c r="B14" s="90"/>
      <c r="C14" s="91"/>
      <c r="D14" s="91"/>
      <c r="E14" s="91"/>
      <c r="F14" s="91"/>
      <c r="G14" s="91"/>
      <c r="H14" s="92"/>
    </row>
    <row r="15" spans="1:9" x14ac:dyDescent="0.35">
      <c r="A15" s="86"/>
      <c r="B15" s="90"/>
      <c r="C15" s="91"/>
      <c r="D15" s="91"/>
      <c r="E15" s="91"/>
      <c r="F15" s="91"/>
      <c r="G15" s="91"/>
      <c r="H15" s="92"/>
    </row>
    <row r="16" spans="1:9" x14ac:dyDescent="0.35">
      <c r="A16" s="86"/>
      <c r="B16" s="90"/>
      <c r="C16" s="91"/>
      <c r="D16" s="91"/>
      <c r="E16" s="91"/>
      <c r="F16" s="91"/>
      <c r="G16" s="91"/>
      <c r="H16" s="92"/>
    </row>
    <row r="17" spans="1:8" ht="152.25" customHeight="1" x14ac:dyDescent="0.35">
      <c r="A17" s="86"/>
      <c r="B17" s="93"/>
      <c r="C17" s="94"/>
      <c r="D17" s="94"/>
      <c r="E17" s="94"/>
      <c r="F17" s="94"/>
      <c r="G17" s="94"/>
      <c r="H17" s="95"/>
    </row>
    <row r="18" spans="1:8" ht="15.5" x14ac:dyDescent="0.35">
      <c r="A18" s="84" t="s">
        <v>104</v>
      </c>
      <c r="B18" s="85"/>
      <c r="C18" s="85"/>
      <c r="D18" s="85"/>
      <c r="E18" s="85"/>
      <c r="F18" s="85"/>
      <c r="G18" s="85"/>
      <c r="H18" s="85"/>
    </row>
    <row r="19" spans="1:8" ht="15.5" x14ac:dyDescent="0.35">
      <c r="A19" s="80" t="s">
        <v>103</v>
      </c>
      <c r="B19" s="81"/>
      <c r="C19" s="81"/>
      <c r="D19" s="81"/>
      <c r="E19" s="81"/>
      <c r="F19" s="81"/>
      <c r="G19" s="81"/>
      <c r="H19" s="81"/>
    </row>
    <row r="20" spans="1:8" ht="15.5" x14ac:dyDescent="0.35">
      <c r="A20" s="82" t="s">
        <v>101</v>
      </c>
      <c r="B20" s="82"/>
      <c r="C20" s="82"/>
      <c r="D20" s="82"/>
      <c r="E20" s="82"/>
      <c r="F20" s="82"/>
      <c r="G20" s="82"/>
      <c r="H20" s="82"/>
    </row>
    <row r="21" spans="1:8" s="8" customFormat="1" ht="15.5" x14ac:dyDescent="0.35">
      <c r="A21" s="83" t="s">
        <v>102</v>
      </c>
      <c r="B21" s="83"/>
      <c r="C21" s="83"/>
      <c r="D21" s="83"/>
      <c r="E21" s="83"/>
      <c r="F21" s="83"/>
      <c r="G21" s="83"/>
      <c r="H21" s="83"/>
    </row>
    <row r="27" spans="1:8" s="8" customFormat="1" x14ac:dyDescent="0.35">
      <c r="A27"/>
      <c r="B27"/>
      <c r="C27"/>
      <c r="D27"/>
      <c r="E27"/>
      <c r="F27"/>
      <c r="G27"/>
      <c r="H27"/>
    </row>
  </sheetData>
  <mergeCells count="6">
    <mergeCell ref="A19:H19"/>
    <mergeCell ref="A20:H20"/>
    <mergeCell ref="A21:H21"/>
    <mergeCell ref="A18:H18"/>
    <mergeCell ref="A1:A17"/>
    <mergeCell ref="B1:H1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E15" sqref="E15"/>
    </sheetView>
  </sheetViews>
  <sheetFormatPr defaultRowHeight="14.5" x14ac:dyDescent="0.35"/>
  <cols>
    <col min="1" max="1" width="23.453125" bestFit="1" customWidth="1"/>
    <col min="2" max="2" width="121.26953125" customWidth="1"/>
    <col min="3" max="3" width="9.54296875" bestFit="1" customWidth="1"/>
    <col min="4" max="4" width="17.54296875" bestFit="1" customWidth="1"/>
    <col min="5" max="5" width="19.54296875" bestFit="1" customWidth="1"/>
    <col min="6" max="6" width="17.54296875" bestFit="1" customWidth="1"/>
    <col min="7" max="8" width="19.54296875" bestFit="1" customWidth="1"/>
    <col min="10" max="10" width="75.54296875" customWidth="1"/>
    <col min="11" max="11" width="0" hidden="1" customWidth="1"/>
  </cols>
  <sheetData>
    <row r="1" spans="1:11" ht="37.5" customHeight="1" x14ac:dyDescent="0.35">
      <c r="A1" s="96" t="s">
        <v>29</v>
      </c>
      <c r="B1" s="60" t="s">
        <v>51</v>
      </c>
      <c r="C1" s="8"/>
      <c r="D1" s="8"/>
      <c r="E1" s="8"/>
      <c r="F1" s="8"/>
      <c r="G1" s="8"/>
      <c r="H1" s="8"/>
      <c r="I1" s="8"/>
      <c r="J1" s="8"/>
    </row>
    <row r="2" spans="1:11" ht="18.5" x14ac:dyDescent="0.35">
      <c r="A2" s="96"/>
      <c r="B2" s="60" t="s">
        <v>52</v>
      </c>
      <c r="C2" s="8"/>
      <c r="D2" s="8"/>
      <c r="E2" s="8"/>
      <c r="F2" s="8"/>
      <c r="G2" s="8"/>
      <c r="H2" s="8"/>
      <c r="I2" s="8"/>
      <c r="J2" s="8"/>
    </row>
    <row r="3" spans="1:11" ht="18.75" customHeight="1" x14ac:dyDescent="0.35">
      <c r="A3" s="96"/>
      <c r="B3" s="60" t="s">
        <v>55</v>
      </c>
    </row>
    <row r="4" spans="1:11" ht="57" x14ac:dyDescent="0.35">
      <c r="A4" s="96"/>
      <c r="B4" s="59" t="s">
        <v>56</v>
      </c>
    </row>
    <row r="5" spans="1:11" ht="69" hidden="1" customHeight="1" x14ac:dyDescent="0.25">
      <c r="A5" s="96"/>
      <c r="B5" s="59"/>
    </row>
    <row r="6" spans="1:11" ht="15" customHeight="1" x14ac:dyDescent="0.35">
      <c r="A6" s="96"/>
      <c r="B6" s="61" t="s">
        <v>54</v>
      </c>
    </row>
    <row r="7" spans="1:11" ht="18" customHeight="1" x14ac:dyDescent="0.35">
      <c r="A7" s="96"/>
      <c r="B7" s="62" t="s">
        <v>139</v>
      </c>
    </row>
    <row r="8" spans="1:11" ht="18.75" customHeight="1" x14ac:dyDescent="0.35">
      <c r="A8" s="96"/>
      <c r="B8" s="63" t="s">
        <v>30</v>
      </c>
    </row>
    <row r="9" spans="1:11" ht="18.75" customHeight="1" x14ac:dyDescent="0.35">
      <c r="A9" s="96"/>
      <c r="B9" s="63" t="s">
        <v>140</v>
      </c>
    </row>
    <row r="10" spans="1:11" ht="15.75" customHeight="1" x14ac:dyDescent="0.25"/>
    <row r="11" spans="1:11" ht="15.75" customHeight="1" x14ac:dyDescent="0.25"/>
    <row r="12" spans="1:11" ht="15" x14ac:dyDescent="0.25">
      <c r="C12" s="8"/>
      <c r="D12" s="8"/>
      <c r="E12" s="8"/>
      <c r="F12" s="8"/>
      <c r="G12" s="8"/>
      <c r="H12" s="8"/>
      <c r="I12" s="8"/>
      <c r="J12" s="8"/>
    </row>
    <row r="13" spans="1:11" ht="15" thickBot="1" x14ac:dyDescent="0.4">
      <c r="A13" s="36" t="s">
        <v>135</v>
      </c>
      <c r="B13" s="36" t="s">
        <v>109</v>
      </c>
      <c r="C13" s="36" t="s">
        <v>63</v>
      </c>
      <c r="D13" s="36" t="s">
        <v>2</v>
      </c>
      <c r="E13" s="36" t="s">
        <v>21</v>
      </c>
      <c r="H13" s="57"/>
      <c r="I13" s="8"/>
      <c r="J13" s="8"/>
    </row>
    <row r="14" spans="1:11" x14ac:dyDescent="0.35">
      <c r="A14" s="43" t="s">
        <v>9</v>
      </c>
      <c r="B14" s="12" t="s">
        <v>78</v>
      </c>
      <c r="C14" s="12" t="s">
        <v>25</v>
      </c>
      <c r="D14" s="12" t="s">
        <v>136</v>
      </c>
      <c r="E14" s="64">
        <v>14</v>
      </c>
      <c r="H14" s="8"/>
      <c r="I14" s="8"/>
      <c r="J14" s="8"/>
      <c r="K14" s="57">
        <f>IF(A14=Sheet6!A3,1,0)</f>
        <v>0</v>
      </c>
    </row>
    <row r="15" spans="1:11" x14ac:dyDescent="0.35">
      <c r="A15" s="43" t="s">
        <v>9</v>
      </c>
      <c r="B15" s="12" t="s">
        <v>78</v>
      </c>
      <c r="C15" s="54" t="s">
        <v>6</v>
      </c>
      <c r="D15" s="12" t="s">
        <v>137</v>
      </c>
      <c r="E15" s="35">
        <v>43</v>
      </c>
      <c r="K15" s="57">
        <f>IF(A15=Sheet6!A3,1,0)</f>
        <v>0</v>
      </c>
    </row>
    <row r="16" spans="1:11" x14ac:dyDescent="0.35">
      <c r="A16" s="43" t="s">
        <v>9</v>
      </c>
      <c r="B16" s="12" t="s">
        <v>78</v>
      </c>
      <c r="C16" s="12" t="s">
        <v>32</v>
      </c>
      <c r="D16" s="12" t="s">
        <v>138</v>
      </c>
      <c r="E16" s="58">
        <v>57</v>
      </c>
      <c r="F16" s="57"/>
      <c r="K16" s="57">
        <f>IF(A16=Sheet6!A3,1,0)</f>
        <v>0</v>
      </c>
    </row>
    <row r="17" spans="11:11" ht="15" x14ac:dyDescent="0.25">
      <c r="K17">
        <f>SUM(K14:K16)</f>
        <v>0</v>
      </c>
    </row>
    <row r="18" spans="11:11" ht="15" x14ac:dyDescent="0.25">
      <c r="K18">
        <f>IF(K17=3,1,0)</f>
        <v>0</v>
      </c>
    </row>
  </sheetData>
  <sheetProtection password="C4C2" sheet="1" objects="1" scenarios="1"/>
  <mergeCells count="1">
    <mergeCell ref="A1:A9"/>
  </mergeCells>
  <dataValidations count="1">
    <dataValidation type="list" allowBlank="1" showInputMessage="1" showErrorMessage="1" sqref="A14:A16">
      <formula1>ValidD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5" operator="equal" id="{915A8F27-4DFF-4D90-B35F-EF5CE767697D}">
            <xm:f>Sheet6!$A$4</xm:f>
            <x14:dxf>
              <fill>
                <patternFill>
                  <bgColor rgb="FFFF0000"/>
                </patternFill>
              </fill>
            </x14:dxf>
          </x14:cfRule>
          <x14:cfRule type="cellIs" priority="6" operator="equal" id="{7D04D7D3-1CA3-4977-B5CD-DD9289F5A88F}">
            <xm:f>Sheet6!$A$3</xm:f>
            <x14:dxf>
              <fill>
                <patternFill>
                  <bgColor rgb="FF92D050"/>
                </patternFill>
              </fill>
            </x14:dxf>
          </x14:cfRule>
          <xm:sqref>A14</xm:sqref>
        </x14:conditionalFormatting>
        <x14:conditionalFormatting xmlns:xm="http://schemas.microsoft.com/office/excel/2006/main">
          <x14:cfRule type="cellIs" priority="3" operator="equal" id="{5ECFB893-B758-450B-A892-B435474E11CA}">
            <xm:f>Sheet6!$A$4</xm:f>
            <x14:dxf>
              <fill>
                <patternFill>
                  <bgColor rgb="FFFF0000"/>
                </patternFill>
              </fill>
            </x14:dxf>
          </x14:cfRule>
          <x14:cfRule type="cellIs" priority="4" operator="equal" id="{D37C02CB-5250-4E91-B11C-673873540965}">
            <xm:f>Sheet6!$A$3</xm:f>
            <x14:dxf>
              <fill>
                <patternFill>
                  <bgColor rgb="FF92D050"/>
                </patternFill>
              </fill>
            </x14:dxf>
          </x14:cfRule>
          <xm:sqref>A15</xm:sqref>
        </x14:conditionalFormatting>
        <x14:conditionalFormatting xmlns:xm="http://schemas.microsoft.com/office/excel/2006/main">
          <x14:cfRule type="cellIs" priority="1" operator="equal" id="{3711B5B9-504C-4A26-AD08-4D43B57C0584}">
            <xm:f>Sheet6!$A$4</xm:f>
            <x14:dxf>
              <fill>
                <patternFill>
                  <bgColor rgb="FFFF0000"/>
                </patternFill>
              </fill>
            </x14:dxf>
          </x14:cfRule>
          <x14:cfRule type="cellIs" priority="2" operator="equal" id="{CA066C38-68AB-41B5-A974-D6E018BDDD7A}">
            <xm:f>Sheet6!$A$3</xm:f>
            <x14:dxf>
              <fill>
                <patternFill>
                  <bgColor rgb="FF92D050"/>
                </patternFill>
              </fill>
            </x14:dxf>
          </x14:cfRule>
          <xm:sqref>A16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82"/>
  <sheetViews>
    <sheetView topLeftCell="D1" zoomScaleNormal="100" workbookViewId="0">
      <selection activeCell="D13" sqref="D13"/>
    </sheetView>
  </sheetViews>
  <sheetFormatPr defaultRowHeight="14.5" x14ac:dyDescent="0.35"/>
  <cols>
    <col min="1" max="1" width="8.453125" bestFit="1" customWidth="1"/>
    <col min="2" max="2" width="9.1796875" style="8"/>
    <col min="3" max="3" width="11.54296875" bestFit="1" customWidth="1"/>
    <col min="4" max="4" width="117.7265625" bestFit="1" customWidth="1"/>
    <col min="5" max="5" width="19.54296875" bestFit="1" customWidth="1"/>
    <col min="6" max="6" width="18.453125" style="7" hidden="1" customWidth="1"/>
    <col min="7" max="7" width="64.81640625" bestFit="1" customWidth="1"/>
  </cols>
  <sheetData>
    <row r="1" spans="1:6" ht="15" thickBot="1" x14ac:dyDescent="0.4">
      <c r="A1" s="36" t="s">
        <v>7</v>
      </c>
      <c r="B1" s="36" t="s">
        <v>109</v>
      </c>
      <c r="C1" s="36" t="s">
        <v>63</v>
      </c>
      <c r="D1" s="36" t="s">
        <v>2</v>
      </c>
      <c r="E1" s="36" t="s">
        <v>21</v>
      </c>
    </row>
    <row r="2" spans="1:6" s="8" customFormat="1" ht="15" x14ac:dyDescent="0.25">
      <c r="A2" s="97" t="s">
        <v>44</v>
      </c>
      <c r="B2" s="98"/>
      <c r="C2" s="98"/>
      <c r="D2" s="98"/>
      <c r="E2" s="99"/>
      <c r="F2" s="7"/>
    </row>
    <row r="3" spans="1:6" x14ac:dyDescent="0.35">
      <c r="A3" s="43" t="s">
        <v>9</v>
      </c>
      <c r="B3" s="12" t="s">
        <v>106</v>
      </c>
      <c r="C3" s="11" t="s">
        <v>42</v>
      </c>
      <c r="D3" s="11" t="s">
        <v>65</v>
      </c>
      <c r="E3" s="13" t="s">
        <v>22</v>
      </c>
      <c r="F3" s="7">
        <f>IF('Schematics Checklist'!A3=Sheet6!A3,1,0)</f>
        <v>0</v>
      </c>
    </row>
    <row r="4" spans="1:6" x14ac:dyDescent="0.35">
      <c r="A4" s="43" t="s">
        <v>9</v>
      </c>
      <c r="B4" s="12" t="s">
        <v>106</v>
      </c>
      <c r="C4" s="11" t="s">
        <v>42</v>
      </c>
      <c r="D4" s="11" t="s">
        <v>66</v>
      </c>
      <c r="E4" s="13">
        <v>38</v>
      </c>
      <c r="F4" s="7">
        <f>IF('Schematics Checklist'!A4=Sheet6!A3,1,0)</f>
        <v>0</v>
      </c>
    </row>
    <row r="5" spans="1:6" s="8" customFormat="1" ht="15" x14ac:dyDescent="0.25">
      <c r="A5" s="97" t="s">
        <v>130</v>
      </c>
      <c r="B5" s="98"/>
      <c r="C5" s="98"/>
      <c r="D5" s="98"/>
      <c r="E5" s="99"/>
      <c r="F5" s="7"/>
    </row>
    <row r="6" spans="1:6" x14ac:dyDescent="0.35">
      <c r="A6" s="43" t="s">
        <v>9</v>
      </c>
      <c r="B6" s="12" t="s">
        <v>107</v>
      </c>
      <c r="C6" s="11" t="s">
        <v>5</v>
      </c>
      <c r="D6" s="11" t="s">
        <v>64</v>
      </c>
      <c r="E6" s="13">
        <v>36</v>
      </c>
      <c r="F6" s="7">
        <f>IF('Schematics Checklist'!A6=Sheet6!A3,1,0)</f>
        <v>0</v>
      </c>
    </row>
    <row r="7" spans="1:6" x14ac:dyDescent="0.35">
      <c r="A7" s="43" t="s">
        <v>9</v>
      </c>
      <c r="B7" s="12" t="s">
        <v>107</v>
      </c>
      <c r="C7" s="11" t="s">
        <v>4</v>
      </c>
      <c r="D7" s="11" t="s">
        <v>67</v>
      </c>
      <c r="E7" s="13">
        <v>32</v>
      </c>
      <c r="F7" s="7">
        <f>IF('Schematics Checklist'!A7=Sheet6!A3,1,0)</f>
        <v>0</v>
      </c>
    </row>
    <row r="8" spans="1:6" s="8" customFormat="1" x14ac:dyDescent="0.35">
      <c r="A8" s="43" t="s">
        <v>9</v>
      </c>
      <c r="B8" s="12" t="s">
        <v>107</v>
      </c>
      <c r="C8" s="11" t="s">
        <v>4</v>
      </c>
      <c r="D8" s="11" t="s">
        <v>142</v>
      </c>
      <c r="E8" s="13">
        <v>18</v>
      </c>
      <c r="F8" s="7">
        <f>IF('Schematics Checklist'!A8=Sheet6!A3,1,0)</f>
        <v>0</v>
      </c>
    </row>
    <row r="9" spans="1:6" ht="15" x14ac:dyDescent="0.25">
      <c r="A9" s="97" t="s">
        <v>134</v>
      </c>
      <c r="B9" s="98"/>
      <c r="C9" s="98"/>
      <c r="D9" s="98"/>
      <c r="E9" s="99"/>
    </row>
    <row r="10" spans="1:6" x14ac:dyDescent="0.35">
      <c r="A10" s="43" t="s">
        <v>9</v>
      </c>
      <c r="B10" s="12" t="s">
        <v>105</v>
      </c>
      <c r="C10" s="11" t="s">
        <v>25</v>
      </c>
      <c r="D10" s="11" t="s">
        <v>133</v>
      </c>
      <c r="E10" s="13">
        <v>6</v>
      </c>
      <c r="F10" s="7">
        <f>IF('Schematics Checklist'!A10=Sheet6!A3,1,0)</f>
        <v>0</v>
      </c>
    </row>
    <row r="11" spans="1:6" s="8" customFormat="1" x14ac:dyDescent="0.35">
      <c r="A11" s="43" t="s">
        <v>9</v>
      </c>
      <c r="B11" s="12" t="s">
        <v>79</v>
      </c>
      <c r="C11" s="11" t="s">
        <v>25</v>
      </c>
      <c r="D11" s="11" t="s">
        <v>57</v>
      </c>
      <c r="E11" s="13">
        <v>8</v>
      </c>
      <c r="F11" s="7">
        <f>IF('Schematics Checklist'!A11=Sheet6!A3,1,0)</f>
        <v>0</v>
      </c>
    </row>
    <row r="12" spans="1:6" s="8" customFormat="1" x14ac:dyDescent="0.35">
      <c r="A12" s="43" t="s">
        <v>9</v>
      </c>
      <c r="B12" s="12" t="s">
        <v>105</v>
      </c>
      <c r="C12" s="11" t="s">
        <v>25</v>
      </c>
      <c r="D12" s="11" t="s">
        <v>59</v>
      </c>
      <c r="E12" s="13">
        <v>10</v>
      </c>
      <c r="F12" s="7">
        <f>IF('Schematics Checklist'!A12=Sheet6!A3,1,0)</f>
        <v>0</v>
      </c>
    </row>
    <row r="13" spans="1:6" x14ac:dyDescent="0.35">
      <c r="A13" s="43" t="s">
        <v>9</v>
      </c>
      <c r="B13" s="12" t="s">
        <v>105</v>
      </c>
      <c r="C13" s="11" t="s">
        <v>25</v>
      </c>
      <c r="D13" s="11" t="s">
        <v>60</v>
      </c>
      <c r="E13" s="13">
        <v>11</v>
      </c>
      <c r="F13" s="7">
        <f>IF('Schematics Checklist'!A13=Sheet6!A3,1,0)</f>
        <v>0</v>
      </c>
    </row>
    <row r="14" spans="1:6" x14ac:dyDescent="0.35">
      <c r="A14" s="43" t="s">
        <v>9</v>
      </c>
      <c r="B14" s="12" t="s">
        <v>105</v>
      </c>
      <c r="C14" s="11" t="s">
        <v>25</v>
      </c>
      <c r="D14" s="11" t="s">
        <v>61</v>
      </c>
      <c r="E14" s="13">
        <v>12</v>
      </c>
      <c r="F14" s="7">
        <f>IF('Schematics Checklist'!A14=Sheet6!A3,1,0)</f>
        <v>0</v>
      </c>
    </row>
    <row r="15" spans="1:6" x14ac:dyDescent="0.35">
      <c r="A15" s="43" t="s">
        <v>9</v>
      </c>
      <c r="B15" s="12" t="s">
        <v>105</v>
      </c>
      <c r="C15" s="11" t="s">
        <v>25</v>
      </c>
      <c r="D15" s="11" t="s">
        <v>62</v>
      </c>
      <c r="E15" s="13">
        <v>13</v>
      </c>
      <c r="F15" s="7">
        <f>IF('Schematics Checklist'!A15=Sheet6!A3,1,0)</f>
        <v>0</v>
      </c>
    </row>
    <row r="16" spans="1:6" x14ac:dyDescent="0.35">
      <c r="A16" s="43" t="s">
        <v>9</v>
      </c>
      <c r="B16" s="12" t="s">
        <v>78</v>
      </c>
      <c r="C16" s="11" t="s">
        <v>25</v>
      </c>
      <c r="D16" s="11" t="s">
        <v>58</v>
      </c>
      <c r="E16" s="13">
        <v>14</v>
      </c>
      <c r="F16" s="7">
        <f>IF('Schematics Checklist'!A16=Sheet6!A3,1,0)</f>
        <v>0</v>
      </c>
    </row>
    <row r="17" spans="1:6" x14ac:dyDescent="0.35">
      <c r="A17" s="43" t="s">
        <v>9</v>
      </c>
      <c r="B17" s="12" t="s">
        <v>79</v>
      </c>
      <c r="C17" s="11" t="s">
        <v>26</v>
      </c>
      <c r="D17" s="11" t="s">
        <v>68</v>
      </c>
      <c r="E17" s="13">
        <v>40</v>
      </c>
      <c r="F17" s="7">
        <f>IF('Schematics Checklist'!A17=Sheet6!A3,1,0)</f>
        <v>0</v>
      </c>
    </row>
    <row r="18" spans="1:6" s="8" customFormat="1" ht="15" x14ac:dyDescent="0.25">
      <c r="A18" s="97" t="s">
        <v>45</v>
      </c>
      <c r="B18" s="98"/>
      <c r="C18" s="98"/>
      <c r="D18" s="98"/>
      <c r="E18" s="99"/>
      <c r="F18" s="7"/>
    </row>
    <row r="19" spans="1:6" x14ac:dyDescent="0.35">
      <c r="A19" s="43" t="s">
        <v>9</v>
      </c>
      <c r="B19" s="12" t="s">
        <v>79</v>
      </c>
      <c r="C19" s="11" t="s">
        <v>27</v>
      </c>
      <c r="D19" s="11" t="s">
        <v>69</v>
      </c>
      <c r="E19" s="13">
        <v>41</v>
      </c>
      <c r="F19" s="7">
        <f>IF('Schematics Checklist'!A19=Sheet6!A3,1,0)</f>
        <v>0</v>
      </c>
    </row>
    <row r="20" spans="1:6" s="8" customFormat="1" x14ac:dyDescent="0.35">
      <c r="A20" s="43" t="s">
        <v>9</v>
      </c>
      <c r="B20" s="12" t="s">
        <v>78</v>
      </c>
      <c r="C20" s="11" t="s">
        <v>31</v>
      </c>
      <c r="D20" s="11" t="s">
        <v>70</v>
      </c>
      <c r="E20" s="13">
        <v>50</v>
      </c>
      <c r="F20" s="7">
        <f>IF('Schematics Checklist'!A20=Sheet6!A3,1,0)</f>
        <v>0</v>
      </c>
    </row>
    <row r="21" spans="1:6" s="8" customFormat="1" x14ac:dyDescent="0.35">
      <c r="A21" s="43" t="s">
        <v>9</v>
      </c>
      <c r="B21" s="12" t="s">
        <v>79</v>
      </c>
      <c r="C21" s="11" t="s">
        <v>31</v>
      </c>
      <c r="D21" s="11" t="s">
        <v>71</v>
      </c>
      <c r="E21" s="13">
        <v>51</v>
      </c>
      <c r="F21" s="7">
        <f>IF('Schematics Checklist'!A21=Sheet6!A3,1,0)</f>
        <v>0</v>
      </c>
    </row>
    <row r="22" spans="1:6" s="8" customFormat="1" x14ac:dyDescent="0.35">
      <c r="A22" s="43" t="s">
        <v>9</v>
      </c>
      <c r="B22" s="12" t="s">
        <v>78</v>
      </c>
      <c r="C22" s="11" t="s">
        <v>31</v>
      </c>
      <c r="D22" s="11" t="s">
        <v>72</v>
      </c>
      <c r="E22" s="13">
        <v>52</v>
      </c>
      <c r="F22" s="7">
        <f>IF('Schematics Checklist'!A22=Sheet6!A3,1,0)</f>
        <v>0</v>
      </c>
    </row>
    <row r="23" spans="1:6" s="8" customFormat="1" x14ac:dyDescent="0.35">
      <c r="A23" s="43" t="s">
        <v>9</v>
      </c>
      <c r="B23" s="12" t="s">
        <v>79</v>
      </c>
      <c r="C23" s="11" t="s">
        <v>31</v>
      </c>
      <c r="D23" s="11" t="s">
        <v>73</v>
      </c>
      <c r="E23" s="13">
        <v>53</v>
      </c>
      <c r="F23" s="7">
        <f>IF('Schematics Checklist'!A23=Sheet6!A3,1,0)</f>
        <v>0</v>
      </c>
    </row>
    <row r="24" spans="1:6" s="8" customFormat="1" ht="15" x14ac:dyDescent="0.25">
      <c r="A24" s="97" t="s">
        <v>46</v>
      </c>
      <c r="B24" s="98"/>
      <c r="C24" s="98"/>
      <c r="D24" s="98"/>
      <c r="E24" s="99"/>
      <c r="F24" s="7"/>
    </row>
    <row r="25" spans="1:6" s="8" customFormat="1" x14ac:dyDescent="0.35">
      <c r="A25" s="43" t="s">
        <v>9</v>
      </c>
      <c r="B25" s="12" t="s">
        <v>79</v>
      </c>
      <c r="C25" s="11" t="s">
        <v>32</v>
      </c>
      <c r="D25" s="11" t="s">
        <v>74</v>
      </c>
      <c r="E25" s="13">
        <v>56</v>
      </c>
      <c r="F25" s="7">
        <f>IF('Schematics Checklist'!A25=Sheet6!A3,1,0)</f>
        <v>0</v>
      </c>
    </row>
    <row r="26" spans="1:6" s="8" customFormat="1" x14ac:dyDescent="0.35">
      <c r="A26" s="43" t="s">
        <v>9</v>
      </c>
      <c r="B26" s="12" t="s">
        <v>78</v>
      </c>
      <c r="C26" s="11" t="s">
        <v>32</v>
      </c>
      <c r="D26" s="11" t="s">
        <v>75</v>
      </c>
      <c r="E26" s="13">
        <v>57</v>
      </c>
      <c r="F26" s="7">
        <f>IF('Schematics Checklist'!A26=Sheet6!A3,1,0)</f>
        <v>0</v>
      </c>
    </row>
    <row r="27" spans="1:6" s="8" customFormat="1" x14ac:dyDescent="0.35">
      <c r="A27" s="43" t="s">
        <v>9</v>
      </c>
      <c r="B27" s="12" t="s">
        <v>105</v>
      </c>
      <c r="C27" s="11" t="s">
        <v>32</v>
      </c>
      <c r="D27" s="11" t="s">
        <v>77</v>
      </c>
      <c r="E27" s="13">
        <v>58</v>
      </c>
      <c r="F27" s="7">
        <f>IF('Schematics Checklist'!A27=Sheet6!A3,1,0)</f>
        <v>0</v>
      </c>
    </row>
    <row r="28" spans="1:6" s="8" customFormat="1" x14ac:dyDescent="0.35">
      <c r="A28" s="43" t="s">
        <v>9</v>
      </c>
      <c r="B28" s="12" t="s">
        <v>105</v>
      </c>
      <c r="C28" s="11" t="s">
        <v>32</v>
      </c>
      <c r="D28" s="11" t="s">
        <v>76</v>
      </c>
      <c r="E28" s="13">
        <v>60</v>
      </c>
      <c r="F28" s="7">
        <f>IF('Schematics Checklist'!A28=Sheet6!A3,1,0)</f>
        <v>0</v>
      </c>
    </row>
    <row r="29" spans="1:6" s="8" customFormat="1" x14ac:dyDescent="0.35">
      <c r="A29" s="97" t="s">
        <v>43</v>
      </c>
      <c r="B29" s="98"/>
      <c r="C29" s="98"/>
      <c r="D29" s="98"/>
      <c r="E29" s="99"/>
      <c r="F29" s="7"/>
    </row>
    <row r="30" spans="1:6" s="8" customFormat="1" x14ac:dyDescent="0.35">
      <c r="A30" s="41" t="s">
        <v>9</v>
      </c>
      <c r="B30" s="51" t="s">
        <v>78</v>
      </c>
      <c r="C30" s="37" t="s">
        <v>23</v>
      </c>
      <c r="D30" s="9" t="s">
        <v>83</v>
      </c>
      <c r="E30" s="5">
        <v>21</v>
      </c>
      <c r="F30" s="7">
        <f>IF('Schematics Checklist'!A30=Sheet6!A3,1,0)</f>
        <v>0</v>
      </c>
    </row>
    <row r="31" spans="1:6" s="8" customFormat="1" x14ac:dyDescent="0.35">
      <c r="A31" s="41" t="s">
        <v>9</v>
      </c>
      <c r="B31" s="51" t="s">
        <v>79</v>
      </c>
      <c r="C31" s="37" t="s">
        <v>23</v>
      </c>
      <c r="D31" s="9" t="s">
        <v>85</v>
      </c>
      <c r="E31" s="5">
        <v>22</v>
      </c>
      <c r="F31" s="7">
        <f>IF('Schematics Checklist'!A31=Sheet6!A3,1,0)</f>
        <v>0</v>
      </c>
    </row>
    <row r="32" spans="1:6" ht="43.5" x14ac:dyDescent="0.35">
      <c r="A32" s="41" t="s">
        <v>9</v>
      </c>
      <c r="B32" s="51" t="s">
        <v>78</v>
      </c>
      <c r="C32" s="37" t="s">
        <v>23</v>
      </c>
      <c r="D32" s="33" t="s">
        <v>82</v>
      </c>
      <c r="E32" s="5">
        <v>62</v>
      </c>
      <c r="F32" s="7">
        <f>IF('Schematics Checklist'!A32=Sheet6!A3,1,0)</f>
        <v>0</v>
      </c>
    </row>
    <row r="33" spans="1:6" ht="29" x14ac:dyDescent="0.35">
      <c r="A33" s="41" t="s">
        <v>9</v>
      </c>
      <c r="B33" s="37" t="s">
        <v>79</v>
      </c>
      <c r="C33" s="37" t="s">
        <v>23</v>
      </c>
      <c r="D33" s="33" t="s">
        <v>81</v>
      </c>
      <c r="E33" s="5">
        <v>64</v>
      </c>
      <c r="F33" s="7">
        <f>IF('Schematics Checklist'!A33=Sheet6!A3,1,0)</f>
        <v>0</v>
      </c>
    </row>
    <row r="34" spans="1:6" x14ac:dyDescent="0.35">
      <c r="A34" s="41" t="s">
        <v>9</v>
      </c>
      <c r="B34" s="51" t="s">
        <v>105</v>
      </c>
      <c r="C34" s="53" t="s">
        <v>23</v>
      </c>
      <c r="D34" s="25" t="s">
        <v>84</v>
      </c>
      <c r="E34" s="5">
        <v>2</v>
      </c>
      <c r="F34" s="7">
        <f>IF('Schematics Checklist'!A34=Sheet6!A3,1,0)</f>
        <v>0</v>
      </c>
    </row>
    <row r="35" spans="1:6" x14ac:dyDescent="0.35">
      <c r="A35" s="41" t="s">
        <v>9</v>
      </c>
      <c r="B35" s="51" t="s">
        <v>105</v>
      </c>
      <c r="C35" s="37" t="s">
        <v>23</v>
      </c>
      <c r="D35" s="9" t="s">
        <v>86</v>
      </c>
      <c r="E35" s="5">
        <v>25</v>
      </c>
      <c r="F35" s="7">
        <f>IF('Schematics Checklist'!A35=Sheet6!A3,1,0)</f>
        <v>0</v>
      </c>
    </row>
    <row r="36" spans="1:6" x14ac:dyDescent="0.35">
      <c r="A36" s="97" t="s">
        <v>47</v>
      </c>
      <c r="B36" s="98"/>
      <c r="C36" s="98"/>
      <c r="D36" s="98"/>
      <c r="E36" s="99"/>
    </row>
    <row r="37" spans="1:6" x14ac:dyDescent="0.35">
      <c r="A37" s="43" t="s">
        <v>9</v>
      </c>
      <c r="B37" s="54" t="s">
        <v>79</v>
      </c>
      <c r="C37" s="55" t="s">
        <v>6</v>
      </c>
      <c r="D37" s="11" t="s">
        <v>33</v>
      </c>
      <c r="E37" s="13">
        <v>26</v>
      </c>
      <c r="F37" s="7">
        <f>IF('Schematics Checklist'!A37=Sheet6!A3,1,0)</f>
        <v>0</v>
      </c>
    </row>
    <row r="38" spans="1:6" x14ac:dyDescent="0.35">
      <c r="A38" s="43" t="s">
        <v>9</v>
      </c>
      <c r="B38" s="54" t="s">
        <v>78</v>
      </c>
      <c r="C38" s="55" t="s">
        <v>6</v>
      </c>
      <c r="D38" s="11" t="s">
        <v>34</v>
      </c>
      <c r="E38" s="13">
        <v>27</v>
      </c>
      <c r="F38" s="7">
        <f>IF('Schematics Checklist'!A38=Sheet6!A3,1,0)</f>
        <v>0</v>
      </c>
    </row>
    <row r="39" spans="1:6" x14ac:dyDescent="0.35">
      <c r="A39" s="43" t="s">
        <v>9</v>
      </c>
      <c r="B39" s="54" t="s">
        <v>78</v>
      </c>
      <c r="C39" s="55" t="s">
        <v>6</v>
      </c>
      <c r="D39" s="11" t="s">
        <v>35</v>
      </c>
      <c r="E39" s="13">
        <v>42</v>
      </c>
      <c r="F39" s="7">
        <f>IF('Schematics Checklist'!A39=Sheet6!A3,1,0)</f>
        <v>0</v>
      </c>
    </row>
    <row r="40" spans="1:6" s="8" customFormat="1" x14ac:dyDescent="0.35">
      <c r="A40" s="43" t="s">
        <v>9</v>
      </c>
      <c r="B40" s="54" t="s">
        <v>78</v>
      </c>
      <c r="C40" s="55" t="s">
        <v>6</v>
      </c>
      <c r="D40" s="11" t="s">
        <v>36</v>
      </c>
      <c r="E40" s="13">
        <v>43</v>
      </c>
      <c r="F40" s="7">
        <f>IF('Schematics Checklist'!A40=Sheet6!A3,1,0)</f>
        <v>0</v>
      </c>
    </row>
    <row r="41" spans="1:6" x14ac:dyDescent="0.35">
      <c r="A41" s="97" t="s">
        <v>48</v>
      </c>
      <c r="B41" s="98"/>
      <c r="C41" s="98"/>
      <c r="D41" s="98"/>
      <c r="E41" s="99"/>
    </row>
    <row r="42" spans="1:6" x14ac:dyDescent="0.35">
      <c r="A42" s="43" t="s">
        <v>9</v>
      </c>
      <c r="B42" s="37" t="s">
        <v>79</v>
      </c>
      <c r="C42" s="52" t="s">
        <v>23</v>
      </c>
      <c r="D42" s="9" t="s">
        <v>129</v>
      </c>
      <c r="E42" s="13">
        <v>3</v>
      </c>
      <c r="F42" s="7">
        <f>IF('Schematics Checklist'!A42=Sheet6!A3,1,0)</f>
        <v>0</v>
      </c>
    </row>
    <row r="43" spans="1:6" x14ac:dyDescent="0.35">
      <c r="A43" s="43" t="s">
        <v>9</v>
      </c>
      <c r="B43" s="37" t="s">
        <v>78</v>
      </c>
      <c r="C43" s="52" t="s">
        <v>23</v>
      </c>
      <c r="D43" s="9" t="s">
        <v>127</v>
      </c>
      <c r="E43" s="13">
        <v>4</v>
      </c>
      <c r="F43" s="7">
        <f>IF('Schematics Checklist'!A43=Sheet6!A3,1,0)</f>
        <v>0</v>
      </c>
    </row>
    <row r="44" spans="1:6" x14ac:dyDescent="0.35">
      <c r="A44" s="43" t="s">
        <v>9</v>
      </c>
      <c r="B44" s="37" t="s">
        <v>78</v>
      </c>
      <c r="C44" s="52" t="s">
        <v>23</v>
      </c>
      <c r="D44" s="9" t="s">
        <v>128</v>
      </c>
      <c r="E44" s="13">
        <v>5</v>
      </c>
      <c r="F44" s="7">
        <f>IF('Schematics Checklist'!A44=Sheet6!A3,1,0)</f>
        <v>0</v>
      </c>
    </row>
    <row r="45" spans="1:6" x14ac:dyDescent="0.35">
      <c r="A45" s="97" t="s">
        <v>126</v>
      </c>
      <c r="B45" s="98"/>
      <c r="C45" s="98"/>
      <c r="D45" s="98"/>
      <c r="E45" s="99"/>
    </row>
    <row r="46" spans="1:6" x14ac:dyDescent="0.35">
      <c r="A46" s="43" t="s">
        <v>9</v>
      </c>
      <c r="B46" s="39" t="s">
        <v>125</v>
      </c>
      <c r="C46" s="26" t="s">
        <v>125</v>
      </c>
      <c r="D46" s="11" t="s">
        <v>20</v>
      </c>
      <c r="E46" s="13">
        <v>1</v>
      </c>
      <c r="F46" s="7">
        <f>IF('Schematics Checklist'!A46=Sheet6!A3,1,0)</f>
        <v>0</v>
      </c>
    </row>
    <row r="47" spans="1:6" x14ac:dyDescent="0.35">
      <c r="A47" s="43" t="s">
        <v>9</v>
      </c>
      <c r="B47" s="39" t="s">
        <v>125</v>
      </c>
      <c r="C47" s="26" t="s">
        <v>125</v>
      </c>
      <c r="D47" s="11" t="s">
        <v>20</v>
      </c>
      <c r="E47" s="13">
        <v>7</v>
      </c>
      <c r="F47" s="7">
        <f>IF('Schematics Checklist'!A47=Sheet6!A3,1,0)</f>
        <v>0</v>
      </c>
    </row>
    <row r="48" spans="1:6" x14ac:dyDescent="0.35">
      <c r="A48" s="43" t="s">
        <v>9</v>
      </c>
      <c r="B48" s="39" t="s">
        <v>125</v>
      </c>
      <c r="C48" s="26" t="s">
        <v>125</v>
      </c>
      <c r="D48" s="11" t="s">
        <v>20</v>
      </c>
      <c r="E48" s="13">
        <v>9</v>
      </c>
      <c r="F48" s="7">
        <f>IF('Schematics Checklist'!A48=Sheet6!A3,1,0)</f>
        <v>0</v>
      </c>
    </row>
    <row r="49" spans="1:6" x14ac:dyDescent="0.35">
      <c r="A49" s="43" t="s">
        <v>9</v>
      </c>
      <c r="B49" s="39" t="s">
        <v>125</v>
      </c>
      <c r="C49" s="26" t="s">
        <v>125</v>
      </c>
      <c r="D49" s="11" t="s">
        <v>20</v>
      </c>
      <c r="E49" s="13">
        <v>15</v>
      </c>
      <c r="F49" s="7">
        <f>IF('Schematics Checklist'!A49=Sheet6!A3,1,0)</f>
        <v>0</v>
      </c>
    </row>
    <row r="50" spans="1:6" x14ac:dyDescent="0.35">
      <c r="A50" s="43" t="s">
        <v>9</v>
      </c>
      <c r="B50" s="39" t="s">
        <v>125</v>
      </c>
      <c r="C50" s="26" t="s">
        <v>125</v>
      </c>
      <c r="D50" s="11" t="s">
        <v>20</v>
      </c>
      <c r="E50" s="13">
        <v>16</v>
      </c>
      <c r="F50" s="7">
        <f>IF('Schematics Checklist'!A50=Sheet6!A3,1,0)</f>
        <v>0</v>
      </c>
    </row>
    <row r="51" spans="1:6" x14ac:dyDescent="0.35">
      <c r="A51" s="43" t="s">
        <v>9</v>
      </c>
      <c r="B51" s="39" t="s">
        <v>125</v>
      </c>
      <c r="C51" s="26" t="s">
        <v>125</v>
      </c>
      <c r="D51" s="11" t="s">
        <v>20</v>
      </c>
      <c r="E51" s="13">
        <v>17</v>
      </c>
      <c r="F51" s="7">
        <f>IF('Schematics Checklist'!A51=Sheet6!A3,1,0)</f>
        <v>0</v>
      </c>
    </row>
    <row r="52" spans="1:6" x14ac:dyDescent="0.35">
      <c r="A52" s="43" t="s">
        <v>9</v>
      </c>
      <c r="B52" s="39" t="s">
        <v>125</v>
      </c>
      <c r="C52" s="26" t="s">
        <v>125</v>
      </c>
      <c r="D52" s="11" t="s">
        <v>20</v>
      </c>
      <c r="E52" s="13">
        <v>19</v>
      </c>
      <c r="F52" s="7">
        <f>IF('Schematics Checklist'!A52=Sheet6!A3,1,0)</f>
        <v>0</v>
      </c>
    </row>
    <row r="53" spans="1:6" x14ac:dyDescent="0.35">
      <c r="A53" s="43" t="s">
        <v>9</v>
      </c>
      <c r="B53" s="39" t="s">
        <v>125</v>
      </c>
      <c r="C53" s="26" t="s">
        <v>125</v>
      </c>
      <c r="D53" s="11" t="s">
        <v>20</v>
      </c>
      <c r="E53" s="13">
        <v>20</v>
      </c>
      <c r="F53" s="7">
        <f>IF('Schematics Checklist'!A53=Sheet6!A3,1,0)</f>
        <v>0</v>
      </c>
    </row>
    <row r="54" spans="1:6" x14ac:dyDescent="0.35">
      <c r="A54" s="43" t="s">
        <v>9</v>
      </c>
      <c r="B54" s="39" t="s">
        <v>125</v>
      </c>
      <c r="C54" s="26" t="s">
        <v>125</v>
      </c>
      <c r="D54" s="11" t="s">
        <v>20</v>
      </c>
      <c r="E54" s="13">
        <v>23</v>
      </c>
      <c r="F54" s="7">
        <f>IF('Schematics Checklist'!A54=Sheet6!A3,1,0)</f>
        <v>0</v>
      </c>
    </row>
    <row r="55" spans="1:6" x14ac:dyDescent="0.35">
      <c r="A55" s="43" t="s">
        <v>9</v>
      </c>
      <c r="B55" s="39" t="s">
        <v>125</v>
      </c>
      <c r="C55" s="26" t="s">
        <v>125</v>
      </c>
      <c r="D55" s="11" t="s">
        <v>20</v>
      </c>
      <c r="E55" s="13">
        <v>24</v>
      </c>
      <c r="F55" s="7">
        <f>IF('Schematics Checklist'!A55=Sheet6!A3,1,0)</f>
        <v>0</v>
      </c>
    </row>
    <row r="56" spans="1:6" x14ac:dyDescent="0.35">
      <c r="A56" s="43" t="s">
        <v>9</v>
      </c>
      <c r="B56" s="39" t="s">
        <v>125</v>
      </c>
      <c r="C56" s="26" t="s">
        <v>125</v>
      </c>
      <c r="D56" s="11" t="s">
        <v>20</v>
      </c>
      <c r="E56" s="13">
        <v>28</v>
      </c>
      <c r="F56" s="7">
        <f>IF('Schematics Checklist'!A56=Sheet6!A3,1,0)</f>
        <v>0</v>
      </c>
    </row>
    <row r="57" spans="1:6" x14ac:dyDescent="0.35">
      <c r="A57" s="43" t="s">
        <v>9</v>
      </c>
      <c r="B57" s="39" t="s">
        <v>125</v>
      </c>
      <c r="C57" s="26" t="s">
        <v>125</v>
      </c>
      <c r="D57" s="11" t="s">
        <v>20</v>
      </c>
      <c r="E57" s="13">
        <v>29</v>
      </c>
      <c r="F57" s="7">
        <f>IF('Schematics Checklist'!A57=Sheet6!A3,1,0)</f>
        <v>0</v>
      </c>
    </row>
    <row r="58" spans="1:6" x14ac:dyDescent="0.35">
      <c r="A58" s="43" t="s">
        <v>9</v>
      </c>
      <c r="B58" s="39" t="s">
        <v>125</v>
      </c>
      <c r="C58" s="26" t="s">
        <v>125</v>
      </c>
      <c r="D58" s="11" t="s">
        <v>20</v>
      </c>
      <c r="E58" s="13">
        <v>30</v>
      </c>
      <c r="F58" s="7">
        <f>IF('Schematics Checklist'!A58=Sheet6!A3,1,0)</f>
        <v>0</v>
      </c>
    </row>
    <row r="59" spans="1:6" x14ac:dyDescent="0.35">
      <c r="A59" s="43" t="s">
        <v>9</v>
      </c>
      <c r="B59" s="39" t="s">
        <v>125</v>
      </c>
      <c r="C59" s="26" t="s">
        <v>125</v>
      </c>
      <c r="D59" s="11" t="s">
        <v>20</v>
      </c>
      <c r="E59" s="13">
        <v>31</v>
      </c>
      <c r="F59" s="7">
        <f>IF('Schematics Checklist'!A59=Sheet6!A3,1,0)</f>
        <v>0</v>
      </c>
    </row>
    <row r="60" spans="1:6" x14ac:dyDescent="0.35">
      <c r="A60" s="43" t="s">
        <v>9</v>
      </c>
      <c r="B60" s="39" t="s">
        <v>125</v>
      </c>
      <c r="C60" s="26" t="s">
        <v>125</v>
      </c>
      <c r="D60" s="11" t="s">
        <v>20</v>
      </c>
      <c r="E60" s="13">
        <v>33</v>
      </c>
      <c r="F60" s="7">
        <f>IF('Schematics Checklist'!A60=Sheet6!A3,1,0)</f>
        <v>0</v>
      </c>
    </row>
    <row r="61" spans="1:6" x14ac:dyDescent="0.35">
      <c r="A61" s="43" t="s">
        <v>9</v>
      </c>
      <c r="B61" s="39" t="s">
        <v>125</v>
      </c>
      <c r="C61" s="26" t="s">
        <v>125</v>
      </c>
      <c r="D61" s="11" t="s">
        <v>20</v>
      </c>
      <c r="E61" s="13">
        <v>34</v>
      </c>
      <c r="F61" s="7">
        <f>IF('Schematics Checklist'!A61=Sheet6!A3,1,0)</f>
        <v>0</v>
      </c>
    </row>
    <row r="62" spans="1:6" x14ac:dyDescent="0.35">
      <c r="A62" s="43" t="s">
        <v>9</v>
      </c>
      <c r="B62" s="39" t="s">
        <v>125</v>
      </c>
      <c r="C62" s="26" t="s">
        <v>125</v>
      </c>
      <c r="D62" s="11" t="s">
        <v>20</v>
      </c>
      <c r="E62" s="13">
        <v>35</v>
      </c>
      <c r="F62" s="7">
        <f>IF('Schematics Checklist'!A62=Sheet6!A3,1,0)</f>
        <v>0</v>
      </c>
    </row>
    <row r="63" spans="1:6" x14ac:dyDescent="0.35">
      <c r="A63" s="43" t="s">
        <v>9</v>
      </c>
      <c r="B63" s="39" t="s">
        <v>125</v>
      </c>
      <c r="C63" s="26" t="s">
        <v>125</v>
      </c>
      <c r="D63" s="11" t="s">
        <v>20</v>
      </c>
      <c r="E63" s="13">
        <v>37</v>
      </c>
      <c r="F63" s="7">
        <f>IF('Schematics Checklist'!A63=Sheet6!A3,1,0)</f>
        <v>0</v>
      </c>
    </row>
    <row r="64" spans="1:6" x14ac:dyDescent="0.35">
      <c r="A64" s="43" t="s">
        <v>9</v>
      </c>
      <c r="B64" s="39" t="s">
        <v>125</v>
      </c>
      <c r="C64" s="26" t="s">
        <v>125</v>
      </c>
      <c r="D64" s="11" t="s">
        <v>20</v>
      </c>
      <c r="E64" s="13">
        <v>39</v>
      </c>
      <c r="F64" s="7">
        <f>IF('Schematics Checklist'!A64=Sheet6!A3,1,0)</f>
        <v>0</v>
      </c>
    </row>
    <row r="65" spans="1:6" x14ac:dyDescent="0.35">
      <c r="A65" s="43" t="s">
        <v>9</v>
      </c>
      <c r="B65" s="39" t="s">
        <v>125</v>
      </c>
      <c r="C65" s="26" t="s">
        <v>125</v>
      </c>
      <c r="D65" s="11" t="s">
        <v>20</v>
      </c>
      <c r="E65" s="13">
        <v>44</v>
      </c>
      <c r="F65" s="7">
        <f>IF('Schematics Checklist'!A65=Sheet6!A3,1,0)</f>
        <v>0</v>
      </c>
    </row>
    <row r="66" spans="1:6" x14ac:dyDescent="0.35">
      <c r="A66" s="43" t="s">
        <v>9</v>
      </c>
      <c r="B66" s="39" t="s">
        <v>125</v>
      </c>
      <c r="C66" s="26" t="s">
        <v>125</v>
      </c>
      <c r="D66" s="11" t="s">
        <v>20</v>
      </c>
      <c r="E66" s="13">
        <v>45</v>
      </c>
      <c r="F66" s="7">
        <f>IF('Schematics Checklist'!A66=Sheet6!A3,1,0)</f>
        <v>0</v>
      </c>
    </row>
    <row r="67" spans="1:6" x14ac:dyDescent="0.35">
      <c r="A67" s="43" t="s">
        <v>9</v>
      </c>
      <c r="B67" s="39" t="s">
        <v>125</v>
      </c>
      <c r="C67" s="26" t="s">
        <v>125</v>
      </c>
      <c r="D67" s="11" t="s">
        <v>20</v>
      </c>
      <c r="E67" s="13">
        <v>48</v>
      </c>
      <c r="F67" s="7">
        <f>IF('Schematics Checklist'!A67=Sheet6!A3,1,0)</f>
        <v>0</v>
      </c>
    </row>
    <row r="68" spans="1:6" x14ac:dyDescent="0.35">
      <c r="A68" s="43" t="s">
        <v>9</v>
      </c>
      <c r="B68" s="39" t="s">
        <v>125</v>
      </c>
      <c r="C68" s="26" t="s">
        <v>125</v>
      </c>
      <c r="D68" s="11" t="s">
        <v>20</v>
      </c>
      <c r="E68" s="13">
        <v>49</v>
      </c>
      <c r="F68" s="7">
        <f>IF('Schematics Checklist'!A68=Sheet6!A3,1,0)</f>
        <v>0</v>
      </c>
    </row>
    <row r="69" spans="1:6" x14ac:dyDescent="0.35">
      <c r="A69" s="43" t="s">
        <v>9</v>
      </c>
      <c r="B69" s="39" t="s">
        <v>125</v>
      </c>
      <c r="C69" s="26" t="s">
        <v>125</v>
      </c>
      <c r="D69" s="11" t="s">
        <v>20</v>
      </c>
      <c r="E69" s="13">
        <v>54</v>
      </c>
      <c r="F69" s="7">
        <f>IF('Schematics Checklist'!A69=Sheet6!A3,1,0)</f>
        <v>0</v>
      </c>
    </row>
    <row r="70" spans="1:6" x14ac:dyDescent="0.35">
      <c r="A70" s="43" t="s">
        <v>9</v>
      </c>
      <c r="B70" s="39" t="s">
        <v>125</v>
      </c>
      <c r="C70" s="26" t="s">
        <v>125</v>
      </c>
      <c r="D70" s="11" t="s">
        <v>20</v>
      </c>
      <c r="E70" s="13">
        <v>55</v>
      </c>
      <c r="F70" s="7">
        <f>IF('Schematics Checklist'!A70=Sheet6!A3,1,0)</f>
        <v>0</v>
      </c>
    </row>
    <row r="71" spans="1:6" x14ac:dyDescent="0.35">
      <c r="A71" s="43" t="s">
        <v>9</v>
      </c>
      <c r="B71" s="39" t="s">
        <v>125</v>
      </c>
      <c r="C71" s="26" t="s">
        <v>125</v>
      </c>
      <c r="D71" s="11" t="s">
        <v>20</v>
      </c>
      <c r="E71" s="13">
        <v>59</v>
      </c>
      <c r="F71" s="7">
        <f>IF('Schematics Checklist'!A71=Sheet6!A3,1,0)</f>
        <v>0</v>
      </c>
    </row>
    <row r="72" spans="1:6" x14ac:dyDescent="0.35">
      <c r="A72" s="43" t="s">
        <v>9</v>
      </c>
      <c r="B72" s="39" t="s">
        <v>125</v>
      </c>
      <c r="C72" s="26" t="s">
        <v>125</v>
      </c>
      <c r="D72" s="11" t="s">
        <v>20</v>
      </c>
      <c r="E72" s="13">
        <v>61</v>
      </c>
      <c r="F72" s="7">
        <f>IF('Schematics Checklist'!A72=Sheet6!A3,1,0)</f>
        <v>0</v>
      </c>
    </row>
    <row r="73" spans="1:6" x14ac:dyDescent="0.35">
      <c r="A73" s="43" t="s">
        <v>9</v>
      </c>
      <c r="B73" s="39" t="s">
        <v>125</v>
      </c>
      <c r="C73" s="26" t="s">
        <v>125</v>
      </c>
      <c r="D73" s="11" t="s">
        <v>20</v>
      </c>
      <c r="E73" s="13">
        <v>63</v>
      </c>
      <c r="F73" s="7">
        <f>IF('Schematics Checklist'!A73=Sheet6!A3,1,0)</f>
        <v>0</v>
      </c>
    </row>
    <row r="74" spans="1:6" x14ac:dyDescent="0.35">
      <c r="A74" s="43" t="s">
        <v>9</v>
      </c>
      <c r="B74" s="39" t="s">
        <v>125</v>
      </c>
      <c r="C74" s="26" t="s">
        <v>125</v>
      </c>
      <c r="D74" s="11" t="s">
        <v>80</v>
      </c>
      <c r="E74" s="13">
        <v>64</v>
      </c>
      <c r="F74" s="7">
        <f>IF('Schematics Checklist'!A74=Sheet6!A3,1,0)</f>
        <v>0</v>
      </c>
    </row>
    <row r="75" spans="1:6" x14ac:dyDescent="0.35">
      <c r="A75" s="43" t="s">
        <v>9</v>
      </c>
      <c r="B75" s="39" t="s">
        <v>125</v>
      </c>
      <c r="C75" s="26" t="s">
        <v>125</v>
      </c>
      <c r="D75" s="11"/>
      <c r="E75" s="13" t="s">
        <v>24</v>
      </c>
      <c r="F75" s="7">
        <f>IF('Schematics Checklist'!A75=Sheet6!A3,1,0)</f>
        <v>0</v>
      </c>
    </row>
    <row r="76" spans="1:6" ht="15" thickBot="1" x14ac:dyDescent="0.4"/>
    <row r="77" spans="1:6" ht="15" thickBot="1" x14ac:dyDescent="0.4">
      <c r="A77" s="30" t="s">
        <v>49</v>
      </c>
      <c r="B77" s="31" t="str">
        <f>IF(F77=66,Sheet6!A3,Sheet6!A4)</f>
        <v>×</v>
      </c>
      <c r="F77" s="7">
        <f>SUM(F3:F4,F46:F75,F6:F8,F10:F17,F19:F23,F25:F28,F30:F44)</f>
        <v>0</v>
      </c>
    </row>
    <row r="78" spans="1:6" x14ac:dyDescent="0.35">
      <c r="F78" s="7">
        <f>IF(F77=66,1,0)</f>
        <v>0</v>
      </c>
    </row>
    <row r="82" spans="2:4" x14ac:dyDescent="0.35">
      <c r="B82" s="34"/>
      <c r="C82" s="34"/>
      <c r="D82" s="34"/>
    </row>
  </sheetData>
  <mergeCells count="9">
    <mergeCell ref="A45:E45"/>
    <mergeCell ref="A29:E29"/>
    <mergeCell ref="A36:E36"/>
    <mergeCell ref="A41:E41"/>
    <mergeCell ref="A2:E2"/>
    <mergeCell ref="A5:E5"/>
    <mergeCell ref="A9:E9"/>
    <mergeCell ref="A18:E18"/>
    <mergeCell ref="A24:E24"/>
  </mergeCells>
  <dataValidations count="1">
    <dataValidation type="list" allowBlank="1" showInputMessage="1" showErrorMessage="1" sqref="A30:A35 A19:A23 A25:A28 A3:A4 A6:A8 A10:A17 A37:A40 A42:A44 A46:A75">
      <formula1>ValidD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9" operator="equal" id="{45F97C34-4846-47BD-B05B-46FFB846535B}">
            <xm:f>Sheet6!$A$4</xm:f>
            <x14:dxf>
              <fill>
                <patternFill>
                  <bgColor rgb="FFFF0000"/>
                </patternFill>
              </fill>
            </x14:dxf>
          </x14:cfRule>
          <x14:cfRule type="cellIs" priority="10" operator="equal" id="{6201420C-B9B1-48C2-971D-AB44AF3A7527}">
            <xm:f>Sheet6!$A$3</xm:f>
            <x14:dxf>
              <fill>
                <patternFill>
                  <bgColor rgb="FF92D050"/>
                </patternFill>
              </fill>
            </x14:dxf>
          </x14:cfRule>
          <xm:sqref>B77 A3:A4 A6:A8 A10:A17 A19:A23 A25:A28 A37:A40 A42:A44 A47:A75</xm:sqref>
        </x14:conditionalFormatting>
        <x14:conditionalFormatting xmlns:xm="http://schemas.microsoft.com/office/excel/2006/main">
          <x14:cfRule type="cellIs" priority="6" operator="equal" id="{B2766E63-8E8F-4067-BE95-6B8EA3E177F8}">
            <xm:f>Sheet6!$A$3</xm:f>
            <x14:dxf>
              <fill>
                <patternFill>
                  <bgColor rgb="FF92D050"/>
                </patternFill>
              </fill>
            </x14:dxf>
          </x14:cfRule>
          <xm:sqref>A30:A35</xm:sqref>
        </x14:conditionalFormatting>
        <x14:conditionalFormatting xmlns:xm="http://schemas.microsoft.com/office/excel/2006/main">
          <x14:cfRule type="cellIs" priority="5" operator="equal" id="{F1D2C4B5-F690-4C08-973D-530A8E45EB84}">
            <xm:f>Sheet6!$A$4</xm:f>
            <x14:dxf>
              <fill>
                <patternFill>
                  <bgColor rgb="FFFF0000"/>
                </patternFill>
              </fill>
            </x14:dxf>
          </x14:cfRule>
          <xm:sqref>A30:A35</xm:sqref>
        </x14:conditionalFormatting>
        <x14:conditionalFormatting xmlns:xm="http://schemas.microsoft.com/office/excel/2006/main">
          <x14:cfRule type="cellIs" priority="3" operator="equal" id="{A7C59D7F-D74E-43AB-9C3D-1122620C8AB8}">
            <xm:f>Sheet6!$A$4</xm:f>
            <x14:dxf>
              <fill>
                <patternFill>
                  <bgColor rgb="FFFF0000"/>
                </patternFill>
              </fill>
            </x14:dxf>
          </x14:cfRule>
          <x14:cfRule type="cellIs" priority="4" operator="equal" id="{98BA3FD2-C712-45E6-9199-9AB1BDE51D72}">
            <xm:f>Sheet6!$A$3</xm:f>
            <x14:dxf>
              <fill>
                <patternFill>
                  <bgColor rgb="FF92D050"/>
                </patternFill>
              </fill>
            </x14:dxf>
          </x14:cfRule>
          <xm:sqref>A46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38"/>
  <sheetViews>
    <sheetView zoomScaleNormal="100" workbookViewId="0">
      <selection activeCell="B40" sqref="B40"/>
    </sheetView>
  </sheetViews>
  <sheetFormatPr defaultRowHeight="14.5" x14ac:dyDescent="0.35"/>
  <cols>
    <col min="2" max="2" width="13.81640625" bestFit="1" customWidth="1"/>
    <col min="3" max="3" width="175.81640625" bestFit="1" customWidth="1"/>
    <col min="4" max="4" width="6" hidden="1" customWidth="1"/>
  </cols>
  <sheetData>
    <row r="1" spans="1:4" x14ac:dyDescent="0.35">
      <c r="A1" s="40" t="s">
        <v>19</v>
      </c>
      <c r="B1" s="40" t="s">
        <v>94</v>
      </c>
      <c r="C1" s="40" t="s">
        <v>2</v>
      </c>
    </row>
    <row r="2" spans="1:4" s="8" customFormat="1" ht="15" x14ac:dyDescent="0.25">
      <c r="A2" s="100" t="s">
        <v>10</v>
      </c>
      <c r="B2" s="101"/>
      <c r="C2" s="102"/>
      <c r="D2" s="29"/>
    </row>
    <row r="3" spans="1:4" x14ac:dyDescent="0.35">
      <c r="A3" s="42" t="s">
        <v>9</v>
      </c>
      <c r="B3" s="35" t="s">
        <v>10</v>
      </c>
      <c r="C3" s="6" t="s">
        <v>89</v>
      </c>
      <c r="D3">
        <f>IF(A3=Sheet6!A3,1,0)</f>
        <v>0</v>
      </c>
    </row>
    <row r="4" spans="1:4" x14ac:dyDescent="0.35">
      <c r="A4" s="42" t="s">
        <v>9</v>
      </c>
      <c r="B4" s="35" t="s">
        <v>10</v>
      </c>
      <c r="C4" s="6" t="s">
        <v>87</v>
      </c>
      <c r="D4" s="8">
        <f>IF(A4=Sheet6!A3,1,0)</f>
        <v>0</v>
      </c>
    </row>
    <row r="5" spans="1:4" s="8" customFormat="1" x14ac:dyDescent="0.35">
      <c r="A5" s="42" t="s">
        <v>9</v>
      </c>
      <c r="B5" s="35" t="s">
        <v>10</v>
      </c>
      <c r="C5" s="6" t="s">
        <v>88</v>
      </c>
      <c r="D5" s="8">
        <f>IF(A5=Sheet6!A3,1,0)</f>
        <v>0</v>
      </c>
    </row>
    <row r="6" spans="1:4" ht="15" x14ac:dyDescent="0.25">
      <c r="A6" s="97" t="s">
        <v>3</v>
      </c>
      <c r="B6" s="98"/>
      <c r="C6" s="103"/>
    </row>
    <row r="7" spans="1:4" x14ac:dyDescent="0.35">
      <c r="A7" s="42" t="s">
        <v>9</v>
      </c>
      <c r="B7" s="35" t="s">
        <v>3</v>
      </c>
      <c r="C7" s="6" t="s">
        <v>90</v>
      </c>
      <c r="D7" s="8">
        <f>IF(A7=Sheet6!A3,1,0)</f>
        <v>0</v>
      </c>
    </row>
    <row r="8" spans="1:4" s="8" customFormat="1" x14ac:dyDescent="0.35">
      <c r="A8" s="42" t="s">
        <v>9</v>
      </c>
      <c r="B8" s="35" t="s">
        <v>3</v>
      </c>
      <c r="C8" s="6" t="s">
        <v>91</v>
      </c>
      <c r="D8" s="8">
        <f>IF(A8=Sheet6!A3,1,0)</f>
        <v>0</v>
      </c>
    </row>
    <row r="9" spans="1:4" x14ac:dyDescent="0.35">
      <c r="A9" s="42" t="s">
        <v>9</v>
      </c>
      <c r="B9" s="35" t="s">
        <v>3</v>
      </c>
      <c r="C9" s="6" t="s">
        <v>18</v>
      </c>
      <c r="D9" s="8">
        <f>IF(A9=Sheet6!A3,1,0)</f>
        <v>0</v>
      </c>
    </row>
    <row r="10" spans="1:4" x14ac:dyDescent="0.35">
      <c r="A10" s="42" t="s">
        <v>9</v>
      </c>
      <c r="B10" s="35" t="s">
        <v>3</v>
      </c>
      <c r="C10" s="6" t="s">
        <v>92</v>
      </c>
      <c r="D10" s="8">
        <f>IF(A10=Sheet6!A3,1,0)</f>
        <v>0</v>
      </c>
    </row>
    <row r="11" spans="1:4" s="8" customFormat="1" ht="15" x14ac:dyDescent="0.25">
      <c r="A11" s="97" t="s">
        <v>25</v>
      </c>
      <c r="B11" s="98"/>
      <c r="C11" s="103"/>
    </row>
    <row r="12" spans="1:4" s="8" customFormat="1" x14ac:dyDescent="0.35">
      <c r="A12" s="42" t="s">
        <v>9</v>
      </c>
      <c r="B12" s="35" t="s">
        <v>93</v>
      </c>
      <c r="C12" s="6" t="s">
        <v>114</v>
      </c>
      <c r="D12" s="8">
        <f>IF(A12=Sheet6!A3,1,0)</f>
        <v>0</v>
      </c>
    </row>
    <row r="13" spans="1:4" s="8" customFormat="1" x14ac:dyDescent="0.35">
      <c r="A13" s="42" t="s">
        <v>9</v>
      </c>
      <c r="B13" s="35" t="s">
        <v>93</v>
      </c>
      <c r="C13" s="6" t="s">
        <v>115</v>
      </c>
      <c r="D13" s="8">
        <f>IF(A13=Sheet6!A3,1,0)</f>
        <v>0</v>
      </c>
    </row>
    <row r="14" spans="1:4" s="8" customFormat="1" x14ac:dyDescent="0.35">
      <c r="A14" s="42" t="s">
        <v>9</v>
      </c>
      <c r="B14" s="35" t="s">
        <v>93</v>
      </c>
      <c r="C14" s="6" t="s">
        <v>116</v>
      </c>
      <c r="D14" s="8">
        <f>IF(A14=Sheet6!A3,1,0)</f>
        <v>0</v>
      </c>
    </row>
    <row r="15" spans="1:4" s="8" customFormat="1" x14ac:dyDescent="0.35">
      <c r="A15" s="42" t="s">
        <v>9</v>
      </c>
      <c r="B15" s="35" t="s">
        <v>93</v>
      </c>
      <c r="C15" s="6" t="s">
        <v>117</v>
      </c>
      <c r="D15" s="8">
        <f>IF(A15=Sheet6!A3,1,0)</f>
        <v>0</v>
      </c>
    </row>
    <row r="16" spans="1:4" s="8" customFormat="1" x14ac:dyDescent="0.35">
      <c r="A16" s="42" t="s">
        <v>9</v>
      </c>
      <c r="B16" s="49" t="s">
        <v>93</v>
      </c>
      <c r="C16" s="50" t="s">
        <v>118</v>
      </c>
      <c r="D16" s="8">
        <f>IF(A15=Sheet6!A3,1,0)</f>
        <v>0</v>
      </c>
    </row>
    <row r="17" spans="1:4" s="8" customFormat="1" ht="15" x14ac:dyDescent="0.25">
      <c r="A17" s="97" t="s">
        <v>11</v>
      </c>
      <c r="B17" s="98"/>
      <c r="C17" s="103"/>
    </row>
    <row r="18" spans="1:4" x14ac:dyDescent="0.35">
      <c r="A18" s="42" t="s">
        <v>9</v>
      </c>
      <c r="B18" s="35" t="s">
        <v>11</v>
      </c>
      <c r="C18" s="6" t="s">
        <v>119</v>
      </c>
      <c r="D18" s="8">
        <f>IF(A18=Sheet6!A3,1,0)</f>
        <v>0</v>
      </c>
    </row>
    <row r="19" spans="1:4" x14ac:dyDescent="0.35">
      <c r="A19" s="42" t="s">
        <v>9</v>
      </c>
      <c r="B19" s="35" t="s">
        <v>11</v>
      </c>
      <c r="C19" s="6" t="s">
        <v>95</v>
      </c>
      <c r="D19" s="8">
        <f>IF(A19=Sheet6!A3,1,0)</f>
        <v>0</v>
      </c>
    </row>
    <row r="20" spans="1:4" x14ac:dyDescent="0.35">
      <c r="A20" s="42" t="s">
        <v>9</v>
      </c>
      <c r="B20" s="35" t="s">
        <v>11</v>
      </c>
      <c r="C20" s="6" t="s">
        <v>120</v>
      </c>
      <c r="D20" s="8">
        <f>IF(A20=Sheet6!A3,1,0)</f>
        <v>0</v>
      </c>
    </row>
    <row r="21" spans="1:4" x14ac:dyDescent="0.35">
      <c r="A21" s="42" t="s">
        <v>9</v>
      </c>
      <c r="B21" s="35" t="s">
        <v>11</v>
      </c>
      <c r="C21" s="6" t="s">
        <v>122</v>
      </c>
      <c r="D21" s="8">
        <f>IF(A21=Sheet6!A3,1,0)</f>
        <v>0</v>
      </c>
    </row>
    <row r="22" spans="1:4" x14ac:dyDescent="0.35">
      <c r="A22" s="42" t="s">
        <v>9</v>
      </c>
      <c r="B22" s="35" t="s">
        <v>11</v>
      </c>
      <c r="C22" s="6" t="s">
        <v>121</v>
      </c>
      <c r="D22" s="8">
        <f>IF(A22=Sheet6!A3,1,0)</f>
        <v>0</v>
      </c>
    </row>
    <row r="23" spans="1:4" s="8" customFormat="1" ht="15" x14ac:dyDescent="0.25">
      <c r="A23" s="97" t="s">
        <v>12</v>
      </c>
      <c r="B23" s="98"/>
      <c r="C23" s="103"/>
    </row>
    <row r="24" spans="1:4" x14ac:dyDescent="0.35">
      <c r="A24" s="42" t="s">
        <v>9</v>
      </c>
      <c r="B24" s="35" t="s">
        <v>12</v>
      </c>
      <c r="C24" s="6" t="s">
        <v>14</v>
      </c>
      <c r="D24" s="8">
        <f>IF(A24=Sheet6!A3,1,0)</f>
        <v>0</v>
      </c>
    </row>
    <row r="25" spans="1:4" x14ac:dyDescent="0.35">
      <c r="A25" s="42" t="s">
        <v>9</v>
      </c>
      <c r="B25" s="35" t="s">
        <v>12</v>
      </c>
      <c r="C25" s="6" t="s">
        <v>13</v>
      </c>
      <c r="D25" s="8">
        <f>IF(A25=Sheet6!A3,1,0)</f>
        <v>0</v>
      </c>
    </row>
    <row r="26" spans="1:4" s="8" customFormat="1" x14ac:dyDescent="0.35">
      <c r="A26" s="42" t="s">
        <v>9</v>
      </c>
      <c r="B26" s="35" t="s">
        <v>15</v>
      </c>
      <c r="C26" s="6" t="s">
        <v>97</v>
      </c>
      <c r="D26" s="8">
        <f>IF(A26=Sheet6!A3,1,0)</f>
        <v>0</v>
      </c>
    </row>
    <row r="27" spans="1:4" s="8" customFormat="1" x14ac:dyDescent="0.35">
      <c r="A27" s="42" t="s">
        <v>9</v>
      </c>
      <c r="B27" s="35" t="s">
        <v>12</v>
      </c>
      <c r="C27" s="6" t="s">
        <v>98</v>
      </c>
      <c r="D27" s="8">
        <f>IF(A27=Sheet6!A3,1,0)</f>
        <v>0</v>
      </c>
    </row>
    <row r="28" spans="1:4" x14ac:dyDescent="0.35">
      <c r="A28" s="42" t="s">
        <v>9</v>
      </c>
      <c r="B28" s="35" t="s">
        <v>12</v>
      </c>
      <c r="C28" s="48" t="s">
        <v>123</v>
      </c>
      <c r="D28" s="32">
        <f>IF(A28=Sheet6!A3,1,0)</f>
        <v>0</v>
      </c>
    </row>
    <row r="29" spans="1:4" x14ac:dyDescent="0.35">
      <c r="A29" s="97" t="s">
        <v>16</v>
      </c>
      <c r="B29" s="98"/>
      <c r="C29" s="103"/>
    </row>
    <row r="30" spans="1:4" x14ac:dyDescent="0.35">
      <c r="A30" s="42" t="s">
        <v>9</v>
      </c>
      <c r="B30" s="35" t="s">
        <v>16</v>
      </c>
      <c r="C30" s="6" t="s">
        <v>100</v>
      </c>
      <c r="D30" s="8">
        <f>IF(A30=Sheet6!A3,1,0)</f>
        <v>0</v>
      </c>
    </row>
    <row r="31" spans="1:4" s="8" customFormat="1" x14ac:dyDescent="0.35">
      <c r="A31" s="42" t="s">
        <v>9</v>
      </c>
      <c r="B31" s="35" t="s">
        <v>16</v>
      </c>
      <c r="C31" s="6" t="s">
        <v>108</v>
      </c>
      <c r="D31" s="8">
        <f>IF(A31=Sheet6!A3,1,0)</f>
        <v>0</v>
      </c>
    </row>
    <row r="32" spans="1:4" x14ac:dyDescent="0.35">
      <c r="A32" s="42" t="s">
        <v>9</v>
      </c>
      <c r="B32" s="35" t="s">
        <v>16</v>
      </c>
      <c r="C32" s="6" t="s">
        <v>99</v>
      </c>
      <c r="D32" s="8">
        <f>IF(A32=Sheet6!A3,1,0)</f>
        <v>0</v>
      </c>
    </row>
    <row r="33" spans="1:4" x14ac:dyDescent="0.35">
      <c r="A33" s="42" t="s">
        <v>9</v>
      </c>
      <c r="B33" s="35" t="s">
        <v>16</v>
      </c>
      <c r="C33" s="6" t="s">
        <v>17</v>
      </c>
      <c r="D33" s="8">
        <f>IF(A33=Sheet6!A3,1,0)</f>
        <v>0</v>
      </c>
    </row>
    <row r="34" spans="1:4" s="8" customFormat="1" x14ac:dyDescent="0.35">
      <c r="A34" s="42" t="s">
        <v>9</v>
      </c>
      <c r="B34" s="35" t="s">
        <v>16</v>
      </c>
      <c r="C34" s="6" t="s">
        <v>124</v>
      </c>
      <c r="D34" s="8">
        <f>IF(A34=Sheet6!A3,1,0)</f>
        <v>0</v>
      </c>
    </row>
    <row r="35" spans="1:4" x14ac:dyDescent="0.35">
      <c r="A35" s="42" t="s">
        <v>9</v>
      </c>
      <c r="B35" s="35" t="s">
        <v>16</v>
      </c>
      <c r="C35" s="6" t="s">
        <v>96</v>
      </c>
      <c r="D35" s="8">
        <f>IF(A35=Sheet6!A3,1,0)</f>
        <v>0</v>
      </c>
    </row>
    <row r="36" spans="1:4" ht="15" thickBot="1" x14ac:dyDescent="0.4"/>
    <row r="37" spans="1:4" ht="15" thickBot="1" x14ac:dyDescent="0.4">
      <c r="A37" s="30" t="s">
        <v>49</v>
      </c>
      <c r="B37" s="31" t="str">
        <f>IF(D37=28,Sheet6!A3,Sheet6!A4)</f>
        <v>×</v>
      </c>
      <c r="D37" s="8">
        <f>SUM(D3:D5,D7:D10,D12:D16,D18:D22,D24:D28,D30:D35)</f>
        <v>0</v>
      </c>
    </row>
    <row r="38" spans="1:4" x14ac:dyDescent="0.35">
      <c r="C38" s="38"/>
      <c r="D38" s="8">
        <f>IF(B37=Sheet6!A3,1,0)</f>
        <v>0</v>
      </c>
    </row>
  </sheetData>
  <sheetProtection password="C4C2" sheet="1" objects="1" scenarios="1"/>
  <mergeCells count="6">
    <mergeCell ref="A2:C2"/>
    <mergeCell ref="A17:C17"/>
    <mergeCell ref="A23:C23"/>
    <mergeCell ref="A29:C29"/>
    <mergeCell ref="A6:C6"/>
    <mergeCell ref="A11:C11"/>
  </mergeCells>
  <dataValidations count="1">
    <dataValidation type="list" allowBlank="1" showInputMessage="1" showErrorMessage="1" sqref="A24:A28 A30:A35 A7:A10 A18:A22 A12:A16 A3:A5">
      <formula1>ValidD</formula1>
    </dataValidation>
  </dataValidations>
  <pageMargins left="0.7" right="0.7" top="0.75" bottom="0.75" header="0.3" footer="0.3"/>
  <pageSetup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1450DE4B-BD1F-4157-9EFC-34A87E656FD0}">
            <xm:f>Sheet6!$A$4</xm:f>
            <x14:dxf>
              <fill>
                <patternFill>
                  <bgColor rgb="FFFF0000"/>
                </patternFill>
              </fill>
            </x14:dxf>
          </x14:cfRule>
          <x14:cfRule type="cellIs" priority="2" operator="equal" id="{C96BB638-7151-4C8B-83A6-CEB5778028B3}">
            <xm:f>Sheet6!$A$3</xm:f>
            <x14:dxf>
              <fill>
                <patternFill>
                  <bgColor rgb="FF92D050"/>
                </patternFill>
              </fill>
            </x14:dxf>
          </x14:cfRule>
          <xm:sqref>B37 A30:A35 A24:A28 A18:A22 A12:A16 A7:A10 A3:A5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3:A4"/>
  <sheetViews>
    <sheetView workbookViewId="0">
      <selection activeCell="A3" sqref="A3"/>
    </sheetView>
  </sheetViews>
  <sheetFormatPr defaultRowHeight="14.5" x14ac:dyDescent="0.35"/>
  <sheetData>
    <row r="3" spans="1:1" ht="17.5" x14ac:dyDescent="0.35">
      <c r="A3" s="3" t="s">
        <v>8</v>
      </c>
    </row>
    <row r="4" spans="1:1" ht="18.5" x14ac:dyDescent="0.45">
      <c r="A4" s="4" t="s">
        <v>9</v>
      </c>
    </row>
  </sheetData>
  <sheetProtection password="C4C2" sheet="1" formatCells="0" formatColumns="0" formatRows="0" insertColumns="0" insertRows="0" insertHyperlinks="0" deleteColumns="0" deleteRows="0" sort="0" autoFilter="0" pivotTables="0"/>
  <conditionalFormatting sqref="A3">
    <cfRule type="cellIs" dxfId="1" priority="2" operator="equal">
      <formula>$A$3</formula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4">
    <cfRule type="cellIs" dxfId="0" priority="1" operator="equal">
      <formula>$A$4</formula>
    </cfRule>
  </conditionalFormatting>
  <dataValidations count="1">
    <dataValidation type="list" allowBlank="1" showInputMessage="1" showErrorMessage="1" sqref="C2">
      <formula1>ValidD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Introduction</vt:lpstr>
      <vt:lpstr>Wakeup_Shutdown_Seq</vt:lpstr>
      <vt:lpstr>Sense On Reset</vt:lpstr>
      <vt:lpstr>Schematics Checklist</vt:lpstr>
      <vt:lpstr>Layout Checklist</vt:lpstr>
      <vt:lpstr>Sheet6</vt:lpstr>
      <vt:lpstr>ValidD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Greenstein, Eric</dc:creator>
  <cp:lastModifiedBy>Windows User</cp:lastModifiedBy>
  <dcterms:created xsi:type="dcterms:W3CDTF">2015-01-22T14:20:47Z</dcterms:created>
  <dcterms:modified xsi:type="dcterms:W3CDTF">2019-06-27T18:32:29Z</dcterms:modified>
</cp:coreProperties>
</file>